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33BBC38B-C2DA-FC69-06AC-9F67D96B6324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se\OneDrive\Documents\Website\childfree\"/>
    </mc:Choice>
  </mc:AlternateContent>
  <bookViews>
    <workbookView xWindow="0" yWindow="0" windowWidth="20520" windowHeight="9990"/>
  </bookViews>
  <sheets>
    <sheet name="summary" sheetId="1" r:id="rId1"/>
    <sheet name="wall_o_numbers" sheetId="2" r:id="rId2"/>
  </sheets>
  <functionGroups builtInGroupCount="18"/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 l="1"/>
  <c r="C5" i="2" l="1"/>
  <c r="E5" i="2"/>
  <c r="B5" i="2"/>
  <c r="D5" i="2"/>
  <c r="G5" i="2" l="1"/>
  <c r="H5" i="2" s="1"/>
  <c r="F5" i="2"/>
  <c r="M5" i="2"/>
  <c r="N5" i="2" s="1"/>
  <c r="K5" i="2"/>
  <c r="L5" i="2" s="1"/>
  <c r="B6" i="2"/>
  <c r="B7" i="2" s="1"/>
  <c r="I5" i="2"/>
  <c r="J5" i="2" s="1"/>
  <c r="E6" i="2" l="1"/>
  <c r="F6" i="2" s="1"/>
  <c r="O5" i="2"/>
  <c r="Q5" i="2" s="1"/>
  <c r="P5" i="2"/>
  <c r="M6" i="2"/>
  <c r="N6" i="2" s="1"/>
  <c r="C6" i="2"/>
  <c r="G6" i="2"/>
  <c r="H6" i="2" s="1"/>
  <c r="K6" i="2"/>
  <c r="L6" i="2" s="1"/>
  <c r="I6" i="2"/>
  <c r="J6" i="2" s="1"/>
  <c r="B8" i="2"/>
  <c r="D6" i="2"/>
  <c r="R5" i="2"/>
  <c r="E7" i="2" l="1"/>
  <c r="C7" i="2"/>
  <c r="C8" i="2" s="1"/>
  <c r="S5" i="2"/>
  <c r="U5" i="2" s="1"/>
  <c r="O6" i="2"/>
  <c r="Q6" i="2" s="1"/>
  <c r="F7" i="2"/>
  <c r="P6" i="2"/>
  <c r="M7" i="2"/>
  <c r="N7" i="2" s="1"/>
  <c r="G7" i="2"/>
  <c r="H7" i="2" s="1"/>
  <c r="K7" i="2"/>
  <c r="L7" i="2" s="1"/>
  <c r="I7" i="2"/>
  <c r="J7" i="2" s="1"/>
  <c r="E8" i="2"/>
  <c r="B9" i="2"/>
  <c r="R6" i="2"/>
  <c r="D8" i="2"/>
  <c r="S6" i="2" l="1"/>
  <c r="U6" i="2" s="1"/>
  <c r="T5" i="2"/>
  <c r="O7" i="2"/>
  <c r="Q7" i="2" s="1"/>
  <c r="P7" i="2"/>
  <c r="F8" i="2"/>
  <c r="M8" i="2"/>
  <c r="N8" i="2" s="1"/>
  <c r="C9" i="2"/>
  <c r="G8" i="2"/>
  <c r="H8" i="2" s="1"/>
  <c r="K8" i="2"/>
  <c r="L8" i="2" s="1"/>
  <c r="I8" i="2"/>
  <c r="J8" i="2" s="1"/>
  <c r="E9" i="2"/>
  <c r="B10" i="2"/>
  <c r="D9" i="2"/>
  <c r="R7" i="2"/>
  <c r="D7" i="2"/>
  <c r="S7" i="2" l="1"/>
  <c r="U7" i="2" s="1"/>
  <c r="T6" i="2"/>
  <c r="O8" i="2"/>
  <c r="Q8" i="2" s="1"/>
  <c r="P8" i="2"/>
  <c r="M9" i="2"/>
  <c r="N9" i="2" s="1"/>
  <c r="F9" i="2"/>
  <c r="C10" i="2"/>
  <c r="G9" i="2"/>
  <c r="H9" i="2" s="1"/>
  <c r="K9" i="2"/>
  <c r="L9" i="2" s="1"/>
  <c r="I9" i="2"/>
  <c r="J9" i="2" s="1"/>
  <c r="E10" i="2"/>
  <c r="B11" i="2"/>
  <c r="D10" i="2"/>
  <c r="R8" i="2"/>
  <c r="T7" i="2" l="1"/>
  <c r="S8" i="2"/>
  <c r="U8" i="2" s="1"/>
  <c r="O9" i="2"/>
  <c r="Q9" i="2" s="1"/>
  <c r="M10" i="2"/>
  <c r="N10" i="2" s="1"/>
  <c r="C11" i="2"/>
  <c r="F10" i="2"/>
  <c r="P9" i="2"/>
  <c r="G10" i="2"/>
  <c r="H10" i="2" s="1"/>
  <c r="K10" i="2"/>
  <c r="L10" i="2" s="1"/>
  <c r="I10" i="2"/>
  <c r="J10" i="2" s="1"/>
  <c r="B12" i="2"/>
  <c r="E11" i="2"/>
  <c r="R9" i="2"/>
  <c r="D11" i="2"/>
  <c r="T8" i="2" l="1"/>
  <c r="S9" i="2"/>
  <c r="U9" i="2" s="1"/>
  <c r="O10" i="2"/>
  <c r="Q10" i="2" s="1"/>
  <c r="F11" i="2"/>
  <c r="M11" i="2"/>
  <c r="N11" i="2" s="1"/>
  <c r="P10" i="2"/>
  <c r="C12" i="2"/>
  <c r="G11" i="2"/>
  <c r="H11" i="2" s="1"/>
  <c r="K11" i="2"/>
  <c r="L11" i="2" s="1"/>
  <c r="I11" i="2"/>
  <c r="J11" i="2" s="1"/>
  <c r="E12" i="2"/>
  <c r="B13" i="2"/>
  <c r="R10" i="2"/>
  <c r="D12" i="2"/>
  <c r="T9" i="2" l="1"/>
  <c r="S10" i="2"/>
  <c r="U10" i="2" s="1"/>
  <c r="P11" i="2"/>
  <c r="O11" i="2"/>
  <c r="Q11" i="2" s="1"/>
  <c r="F12" i="2"/>
  <c r="M12" i="2"/>
  <c r="N12" i="2" s="1"/>
  <c r="C13" i="2"/>
  <c r="G12" i="2"/>
  <c r="H12" i="2" s="1"/>
  <c r="K12" i="2"/>
  <c r="L12" i="2" s="1"/>
  <c r="I12" i="2"/>
  <c r="J12" i="2" s="1"/>
  <c r="B14" i="2"/>
  <c r="E13" i="2"/>
  <c r="R11" i="2"/>
  <c r="D13" i="2"/>
  <c r="T10" i="2" l="1"/>
  <c r="S11" i="2"/>
  <c r="U11" i="2" s="1"/>
  <c r="P12" i="2"/>
  <c r="O12" i="2"/>
  <c r="Q12" i="2" s="1"/>
  <c r="F13" i="2"/>
  <c r="M13" i="2"/>
  <c r="N13" i="2" s="1"/>
  <c r="C14" i="2"/>
  <c r="G13" i="2"/>
  <c r="H13" i="2" s="1"/>
  <c r="I13" i="2"/>
  <c r="J13" i="2" s="1"/>
  <c r="K13" i="2"/>
  <c r="L13" i="2" s="1"/>
  <c r="E14" i="2"/>
  <c r="B15" i="2"/>
  <c r="D14" i="2"/>
  <c r="R12" i="2"/>
  <c r="T11" i="2" l="1"/>
  <c r="S12" i="2"/>
  <c r="U12" i="2" s="1"/>
  <c r="P13" i="2"/>
  <c r="O13" i="2"/>
  <c r="Q13" i="2" s="1"/>
  <c r="F14" i="2"/>
  <c r="C15" i="2"/>
  <c r="M14" i="2"/>
  <c r="N14" i="2" s="1"/>
  <c r="G14" i="2"/>
  <c r="H14" i="2" s="1"/>
  <c r="K14" i="2"/>
  <c r="L14" i="2" s="1"/>
  <c r="I14" i="2"/>
  <c r="J14" i="2" s="1"/>
  <c r="B16" i="2"/>
  <c r="E15" i="2"/>
  <c r="D15" i="2"/>
  <c r="R13" i="2"/>
  <c r="T12" i="2" l="1"/>
  <c r="S13" i="2"/>
  <c r="U13" i="2" s="1"/>
  <c r="O14" i="2"/>
  <c r="Q14" i="2" s="1"/>
  <c r="P14" i="2"/>
  <c r="F15" i="2"/>
  <c r="M15" i="2"/>
  <c r="N15" i="2" s="1"/>
  <c r="C16" i="2"/>
  <c r="G15" i="2"/>
  <c r="H15" i="2" s="1"/>
  <c r="K15" i="2"/>
  <c r="L15" i="2" s="1"/>
  <c r="I15" i="2"/>
  <c r="J15" i="2" s="1"/>
  <c r="E16" i="2"/>
  <c r="B17" i="2"/>
  <c r="D16" i="2"/>
  <c r="R14" i="2"/>
  <c r="T13" i="2" l="1"/>
  <c r="S14" i="2"/>
  <c r="U14" i="2" s="1"/>
  <c r="M16" i="2"/>
  <c r="N16" i="2" s="1"/>
  <c r="F16" i="2"/>
  <c r="O15" i="2"/>
  <c r="Q15" i="2" s="1"/>
  <c r="P15" i="2"/>
  <c r="C17" i="2"/>
  <c r="G16" i="2"/>
  <c r="H16" i="2" s="1"/>
  <c r="K16" i="2"/>
  <c r="L16" i="2" s="1"/>
  <c r="I16" i="2"/>
  <c r="J16" i="2" s="1"/>
  <c r="B18" i="2"/>
  <c r="E17" i="2"/>
  <c r="D17" i="2"/>
  <c r="R15" i="2"/>
  <c r="T14" i="2" l="1"/>
  <c r="S15" i="2"/>
  <c r="U15" i="2" s="1"/>
  <c r="P16" i="2"/>
  <c r="O16" i="2"/>
  <c r="Q16" i="2" s="1"/>
  <c r="F17" i="2"/>
  <c r="M17" i="2"/>
  <c r="N17" i="2" s="1"/>
  <c r="C18" i="2"/>
  <c r="K17" i="2"/>
  <c r="L17" i="2" s="1"/>
  <c r="I17" i="2"/>
  <c r="J17" i="2" s="1"/>
  <c r="E18" i="2"/>
  <c r="G17" i="2"/>
  <c r="H17" i="2" s="1"/>
  <c r="B19" i="2"/>
  <c r="D18" i="2"/>
  <c r="R16" i="2"/>
  <c r="T15" i="2" l="1"/>
  <c r="S16" i="2"/>
  <c r="U16" i="2" s="1"/>
  <c r="O17" i="2"/>
  <c r="Q17" i="2" s="1"/>
  <c r="F18" i="2"/>
  <c r="P17" i="2"/>
  <c r="M18" i="2"/>
  <c r="N18" i="2" s="1"/>
  <c r="C19" i="2"/>
  <c r="G18" i="2"/>
  <c r="H18" i="2" s="1"/>
  <c r="K18" i="2"/>
  <c r="L18" i="2" s="1"/>
  <c r="I18" i="2"/>
  <c r="J18" i="2" s="1"/>
  <c r="B20" i="2"/>
  <c r="E19" i="2"/>
  <c r="D19" i="2"/>
  <c r="R17" i="2"/>
  <c r="T16" i="2" l="1"/>
  <c r="S17" i="2"/>
  <c r="U17" i="2" s="1"/>
  <c r="P18" i="2"/>
  <c r="M19" i="2"/>
  <c r="N19" i="2" s="1"/>
  <c r="O18" i="2"/>
  <c r="Q18" i="2" s="1"/>
  <c r="F19" i="2"/>
  <c r="C20" i="2"/>
  <c r="G19" i="2"/>
  <c r="H19" i="2" s="1"/>
  <c r="K19" i="2"/>
  <c r="L19" i="2" s="1"/>
  <c r="I19" i="2"/>
  <c r="J19" i="2" s="1"/>
  <c r="E20" i="2"/>
  <c r="B21" i="2"/>
  <c r="D20" i="2"/>
  <c r="R18" i="2"/>
  <c r="T17" i="2" l="1"/>
  <c r="S18" i="2"/>
  <c r="U18" i="2" s="1"/>
  <c r="M20" i="2"/>
  <c r="N20" i="2" s="1"/>
  <c r="O19" i="2"/>
  <c r="Q19" i="2" s="1"/>
  <c r="F20" i="2"/>
  <c r="C21" i="2"/>
  <c r="P19" i="2"/>
  <c r="G20" i="2"/>
  <c r="H20" i="2" s="1"/>
  <c r="K20" i="2"/>
  <c r="L20" i="2" s="1"/>
  <c r="I20" i="2"/>
  <c r="J20" i="2" s="1"/>
  <c r="B22" i="2"/>
  <c r="E21" i="2"/>
  <c r="D21" i="2"/>
  <c r="R19" i="2"/>
  <c r="T18" i="2" l="1"/>
  <c r="S19" i="2"/>
  <c r="U19" i="2" s="1"/>
  <c r="P20" i="2"/>
  <c r="O20" i="2"/>
  <c r="Q20" i="2" s="1"/>
  <c r="M21" i="2"/>
  <c r="N21" i="2" s="1"/>
  <c r="F21" i="2"/>
  <c r="C22" i="2"/>
  <c r="G21" i="2"/>
  <c r="H21" i="2" s="1"/>
  <c r="I21" i="2"/>
  <c r="J21" i="2" s="1"/>
  <c r="K21" i="2"/>
  <c r="L21" i="2" s="1"/>
  <c r="E22" i="2"/>
  <c r="B23" i="2"/>
  <c r="R20" i="2"/>
  <c r="D22" i="2"/>
  <c r="T19" i="2" l="1"/>
  <c r="S20" i="2"/>
  <c r="U20" i="2" s="1"/>
  <c r="M22" i="2"/>
  <c r="N22" i="2" s="1"/>
  <c r="O21" i="2"/>
  <c r="Q21" i="2" s="1"/>
  <c r="F22" i="2"/>
  <c r="C23" i="2"/>
  <c r="P21" i="2"/>
  <c r="G22" i="2"/>
  <c r="H22" i="2" s="1"/>
  <c r="K22" i="2"/>
  <c r="L22" i="2" s="1"/>
  <c r="I22" i="2"/>
  <c r="J22" i="2" s="1"/>
  <c r="B24" i="2"/>
  <c r="E23" i="2"/>
  <c r="D23" i="2"/>
  <c r="R21" i="2"/>
  <c r="T20" i="2" l="1"/>
  <c r="C24" i="2"/>
  <c r="S21" i="2"/>
  <c r="U21" i="2" s="1"/>
  <c r="P22" i="2"/>
  <c r="F23" i="2"/>
  <c r="O22" i="2"/>
  <c r="Q22" i="2" s="1"/>
  <c r="M23" i="2"/>
  <c r="N23" i="2" s="1"/>
  <c r="G23" i="2"/>
  <c r="H23" i="2" s="1"/>
  <c r="K23" i="2"/>
  <c r="L23" i="2" s="1"/>
  <c r="I23" i="2"/>
  <c r="J23" i="2" s="1"/>
  <c r="E24" i="2"/>
  <c r="B25" i="2"/>
  <c r="D24" i="2"/>
  <c r="R22" i="2"/>
  <c r="T21" i="2" l="1"/>
  <c r="C25" i="2"/>
  <c r="S22" i="2"/>
  <c r="U22" i="2" s="1"/>
  <c r="M24" i="2"/>
  <c r="N24" i="2" s="1"/>
  <c r="O23" i="2"/>
  <c r="Q23" i="2" s="1"/>
  <c r="P23" i="2"/>
  <c r="F24" i="2"/>
  <c r="G24" i="2"/>
  <c r="H24" i="2" s="1"/>
  <c r="K24" i="2"/>
  <c r="L24" i="2" s="1"/>
  <c r="I24" i="2"/>
  <c r="J24" i="2" s="1"/>
  <c r="B26" i="2"/>
  <c r="E25" i="2"/>
  <c r="D25" i="2"/>
  <c r="R23" i="2"/>
  <c r="T22" i="2" l="1"/>
  <c r="S23" i="2"/>
  <c r="U23" i="2" s="1"/>
  <c r="M25" i="2"/>
  <c r="N25" i="2" s="1"/>
  <c r="O24" i="2"/>
  <c r="Q24" i="2" s="1"/>
  <c r="P24" i="2"/>
  <c r="F25" i="2"/>
  <c r="C26" i="2"/>
  <c r="G25" i="2"/>
  <c r="H25" i="2" s="1"/>
  <c r="I25" i="2"/>
  <c r="J25" i="2" s="1"/>
  <c r="K25" i="2"/>
  <c r="L25" i="2" s="1"/>
  <c r="E26" i="2"/>
  <c r="B27" i="2"/>
  <c r="D26" i="2"/>
  <c r="R24" i="2"/>
  <c r="T23" i="2" l="1"/>
  <c r="S24" i="2"/>
  <c r="U24" i="2" s="1"/>
  <c r="F26" i="2"/>
  <c r="O25" i="2"/>
  <c r="Q25" i="2" s="1"/>
  <c r="P25" i="2"/>
  <c r="M26" i="2"/>
  <c r="N26" i="2" s="1"/>
  <c r="C27" i="2"/>
  <c r="G26" i="2"/>
  <c r="H26" i="2" s="1"/>
  <c r="I26" i="2"/>
  <c r="J26" i="2" s="1"/>
  <c r="K26" i="2"/>
  <c r="L26" i="2" s="1"/>
  <c r="E27" i="2"/>
  <c r="B28" i="2"/>
  <c r="R25" i="2"/>
  <c r="D27" i="2"/>
  <c r="T24" i="2" l="1"/>
  <c r="S25" i="2"/>
  <c r="U25" i="2" s="1"/>
  <c r="F27" i="2"/>
  <c r="O26" i="2"/>
  <c r="Q26" i="2" s="1"/>
  <c r="P26" i="2"/>
  <c r="C28" i="2"/>
  <c r="M27" i="2"/>
  <c r="N27" i="2" s="1"/>
  <c r="G27" i="2"/>
  <c r="H27" i="2" s="1"/>
  <c r="K27" i="2"/>
  <c r="L27" i="2" s="1"/>
  <c r="I27" i="2"/>
  <c r="J27" i="2" s="1"/>
  <c r="E28" i="2"/>
  <c r="B29" i="2"/>
  <c r="D28" i="2"/>
  <c r="R26" i="2"/>
  <c r="T25" i="2" l="1"/>
  <c r="S26" i="2"/>
  <c r="U26" i="2" s="1"/>
  <c r="O27" i="2"/>
  <c r="Q27" i="2" s="1"/>
  <c r="F28" i="2"/>
  <c r="P27" i="2"/>
  <c r="M28" i="2"/>
  <c r="N28" i="2" s="1"/>
  <c r="C29" i="2"/>
  <c r="G28" i="2"/>
  <c r="H28" i="2" s="1"/>
  <c r="K28" i="2"/>
  <c r="L28" i="2" s="1"/>
  <c r="I28" i="2"/>
  <c r="J28" i="2" s="1"/>
  <c r="B30" i="2"/>
  <c r="E29" i="2"/>
  <c r="R27" i="2"/>
  <c r="D29" i="2"/>
  <c r="T26" i="2" l="1"/>
  <c r="S27" i="2"/>
  <c r="U27" i="2" s="1"/>
  <c r="F29" i="2"/>
  <c r="O28" i="2"/>
  <c r="Q28" i="2" s="1"/>
  <c r="P28" i="2"/>
  <c r="M29" i="2"/>
  <c r="N29" i="2" s="1"/>
  <c r="C30" i="2"/>
  <c r="G29" i="2"/>
  <c r="H29" i="2" s="1"/>
  <c r="K29" i="2"/>
  <c r="L29" i="2" s="1"/>
  <c r="I29" i="2"/>
  <c r="J29" i="2" s="1"/>
  <c r="E30" i="2"/>
  <c r="B31" i="2"/>
  <c r="D30" i="2"/>
  <c r="R28" i="2"/>
  <c r="T27" i="2" l="1"/>
  <c r="S28" i="2"/>
  <c r="U28" i="2" s="1"/>
  <c r="M30" i="2"/>
  <c r="N30" i="2" s="1"/>
  <c r="O29" i="2"/>
  <c r="Q29" i="2" s="1"/>
  <c r="C31" i="2"/>
  <c r="F30" i="2"/>
  <c r="P29" i="2"/>
  <c r="G30" i="2"/>
  <c r="H30" i="2" s="1"/>
  <c r="I30" i="2"/>
  <c r="J30" i="2" s="1"/>
  <c r="K30" i="2"/>
  <c r="L30" i="2" s="1"/>
  <c r="B32" i="2"/>
  <c r="E31" i="2"/>
  <c r="R29" i="2"/>
  <c r="D31" i="2"/>
  <c r="T28" i="2" l="1"/>
  <c r="S29" i="2"/>
  <c r="U29" i="2" s="1"/>
  <c r="O30" i="2"/>
  <c r="Q30" i="2" s="1"/>
  <c r="M31" i="2"/>
  <c r="N31" i="2" s="1"/>
  <c r="F31" i="2"/>
  <c r="P30" i="2"/>
  <c r="C32" i="2"/>
  <c r="G31" i="2"/>
  <c r="H31" i="2" s="1"/>
  <c r="K31" i="2"/>
  <c r="L31" i="2" s="1"/>
  <c r="I31" i="2"/>
  <c r="J31" i="2" s="1"/>
  <c r="E32" i="2"/>
  <c r="B33" i="2"/>
  <c r="D32" i="2"/>
  <c r="R30" i="2"/>
  <c r="T29" i="2" l="1"/>
  <c r="S30" i="2"/>
  <c r="U30" i="2" s="1"/>
  <c r="O31" i="2"/>
  <c r="Q31" i="2" s="1"/>
  <c r="M32" i="2"/>
  <c r="N32" i="2" s="1"/>
  <c r="F32" i="2"/>
  <c r="P31" i="2"/>
  <c r="C33" i="2"/>
  <c r="G32" i="2"/>
  <c r="H32" i="2" s="1"/>
  <c r="K32" i="2"/>
  <c r="L32" i="2" s="1"/>
  <c r="I32" i="2"/>
  <c r="J32" i="2" s="1"/>
  <c r="B34" i="2"/>
  <c r="E33" i="2"/>
  <c r="R31" i="2"/>
  <c r="D33" i="2"/>
  <c r="T30" i="2" l="1"/>
  <c r="S31" i="2"/>
  <c r="U31" i="2" s="1"/>
  <c r="O32" i="2"/>
  <c r="Q32" i="2" s="1"/>
  <c r="M33" i="2"/>
  <c r="N33" i="2" s="1"/>
  <c r="F33" i="2"/>
  <c r="P32" i="2"/>
  <c r="C34" i="2"/>
  <c r="G33" i="2"/>
  <c r="H33" i="2" s="1"/>
  <c r="I33" i="2"/>
  <c r="J33" i="2" s="1"/>
  <c r="K33" i="2"/>
  <c r="L33" i="2" s="1"/>
  <c r="E34" i="2"/>
  <c r="B35" i="2"/>
  <c r="R32" i="2"/>
  <c r="D34" i="2"/>
  <c r="T31" i="2" l="1"/>
  <c r="C35" i="2"/>
  <c r="S32" i="2"/>
  <c r="U32" i="2" s="1"/>
  <c r="F34" i="2"/>
  <c r="O33" i="2"/>
  <c r="Q33" i="2" s="1"/>
  <c r="M34" i="2"/>
  <c r="N34" i="2" s="1"/>
  <c r="P33" i="2"/>
  <c r="G34" i="2"/>
  <c r="H34" i="2" s="1"/>
  <c r="I34" i="2"/>
  <c r="J34" i="2" s="1"/>
  <c r="K34" i="2"/>
  <c r="L34" i="2" s="1"/>
  <c r="B36" i="2"/>
  <c r="E35" i="2"/>
  <c r="D35" i="2"/>
  <c r="R33" i="2"/>
  <c r="T32" i="2" l="1"/>
  <c r="S33" i="2"/>
  <c r="U33" i="2" s="1"/>
  <c r="O34" i="2"/>
  <c r="Q34" i="2" s="1"/>
  <c r="F35" i="2"/>
  <c r="P34" i="2"/>
  <c r="M35" i="2"/>
  <c r="N35" i="2" s="1"/>
  <c r="M36" i="2"/>
  <c r="N36" i="2" s="1"/>
  <c r="C36" i="2"/>
  <c r="G35" i="2"/>
  <c r="H35" i="2" s="1"/>
  <c r="K35" i="2"/>
  <c r="L35" i="2" s="1"/>
  <c r="I35" i="2"/>
  <c r="J35" i="2" s="1"/>
  <c r="E36" i="2"/>
  <c r="B37" i="2"/>
  <c r="R34" i="2"/>
  <c r="D36" i="2"/>
  <c r="T33" i="2" l="1"/>
  <c r="S34" i="2"/>
  <c r="U34" i="2" s="1"/>
  <c r="O35" i="2"/>
  <c r="Q35" i="2" s="1"/>
  <c r="F36" i="2"/>
  <c r="P35" i="2"/>
  <c r="C37" i="2"/>
  <c r="G36" i="2"/>
  <c r="H36" i="2" s="1"/>
  <c r="K36" i="2"/>
  <c r="L36" i="2" s="1"/>
  <c r="I36" i="2"/>
  <c r="J36" i="2" s="1"/>
  <c r="B38" i="2"/>
  <c r="E37" i="2"/>
  <c r="R35" i="2"/>
  <c r="D37" i="2"/>
  <c r="T34" i="2" l="1"/>
  <c r="S35" i="2"/>
  <c r="U35" i="2" s="1"/>
  <c r="P36" i="2"/>
  <c r="O36" i="2"/>
  <c r="Q36" i="2" s="1"/>
  <c r="F37" i="2"/>
  <c r="M37" i="2"/>
  <c r="N37" i="2" s="1"/>
  <c r="C38" i="2"/>
  <c r="G37" i="2"/>
  <c r="H37" i="2" s="1"/>
  <c r="I37" i="2"/>
  <c r="J37" i="2" s="1"/>
  <c r="K37" i="2"/>
  <c r="L37" i="2" s="1"/>
  <c r="E38" i="2"/>
  <c r="B39" i="2"/>
  <c r="D38" i="2"/>
  <c r="R36" i="2"/>
  <c r="T35" i="2" l="1"/>
  <c r="S36" i="2"/>
  <c r="U36" i="2" s="1"/>
  <c r="F38" i="2"/>
  <c r="O37" i="2"/>
  <c r="Q37" i="2" s="1"/>
  <c r="P37" i="2"/>
  <c r="M38" i="2"/>
  <c r="N38" i="2" s="1"/>
  <c r="M39" i="2"/>
  <c r="N39" i="2" s="1"/>
  <c r="C39" i="2"/>
  <c r="D39" i="2" s="1"/>
  <c r="G38" i="2"/>
  <c r="H38" i="2" s="1"/>
  <c r="I38" i="2"/>
  <c r="J38" i="2" s="1"/>
  <c r="K38" i="2"/>
  <c r="L38" i="2" s="1"/>
  <c r="B40" i="2"/>
  <c r="E39" i="2"/>
  <c r="G39" i="2" s="1"/>
  <c r="H39" i="2" s="1"/>
  <c r="R37" i="2"/>
  <c r="I39" i="2" l="1"/>
  <c r="J39" i="2" s="1"/>
  <c r="K39" i="2"/>
  <c r="L39" i="2" s="1"/>
  <c r="T36" i="2"/>
  <c r="F39" i="2"/>
  <c r="E40" i="2"/>
  <c r="G40" i="2" s="1"/>
  <c r="S37" i="2"/>
  <c r="U37" i="2" s="1"/>
  <c r="O38" i="2"/>
  <c r="Q38" i="2" s="1"/>
  <c r="P38" i="2"/>
  <c r="M40" i="2"/>
  <c r="N40" i="2" s="1"/>
  <c r="K40" i="2"/>
  <c r="L40" i="2" s="1"/>
  <c r="I40" i="2"/>
  <c r="J40" i="2" s="1"/>
  <c r="C40" i="2"/>
  <c r="D40" i="2" s="1"/>
  <c r="B41" i="2"/>
  <c r="R38" i="2"/>
  <c r="P39" i="2" l="1"/>
  <c r="O39" i="2"/>
  <c r="Q39" i="2" s="1"/>
  <c r="T37" i="2"/>
  <c r="F40" i="2"/>
  <c r="O40" i="2"/>
  <c r="Q40" i="2" s="1"/>
  <c r="H40" i="2"/>
  <c r="S38" i="2"/>
  <c r="U38" i="2" s="1"/>
  <c r="C41" i="2"/>
  <c r="M41" i="2"/>
  <c r="N41" i="2" s="1"/>
  <c r="B42" i="2"/>
  <c r="E41" i="2"/>
  <c r="K41" i="2" s="1"/>
  <c r="L41" i="2" s="1"/>
  <c r="D41" i="2"/>
  <c r="R40" i="2"/>
  <c r="R39" i="2"/>
  <c r="T38" i="2" l="1"/>
  <c r="S39" i="2"/>
  <c r="G41" i="2"/>
  <c r="H41" i="2" s="1"/>
  <c r="I41" i="2"/>
  <c r="J41" i="2" s="1"/>
  <c r="P40" i="2"/>
  <c r="S40" i="2" s="1"/>
  <c r="F41" i="2"/>
  <c r="C42" i="2"/>
  <c r="M42" i="2"/>
  <c r="N42" i="2" s="1"/>
  <c r="E42" i="2"/>
  <c r="K42" i="2" s="1"/>
  <c r="L42" i="2" s="1"/>
  <c r="B43" i="2"/>
  <c r="D42" i="2"/>
  <c r="T39" i="2" l="1"/>
  <c r="T40" i="2" s="1"/>
  <c r="U39" i="2"/>
  <c r="U40" i="2" s="1"/>
  <c r="P41" i="2"/>
  <c r="I42" i="2"/>
  <c r="J42" i="2" s="1"/>
  <c r="O41" i="2"/>
  <c r="Q41" i="2" s="1"/>
  <c r="R41" i="2" s="1"/>
  <c r="G42" i="2"/>
  <c r="H42" i="2" s="1"/>
  <c r="F42" i="2"/>
  <c r="C43" i="2"/>
  <c r="M43" i="2"/>
  <c r="N43" i="2" s="1"/>
  <c r="I43" i="2"/>
  <c r="J43" i="2" s="1"/>
  <c r="B44" i="2"/>
  <c r="E43" i="2"/>
  <c r="G43" i="2" s="1"/>
  <c r="H43" i="2" s="1"/>
  <c r="D43" i="2"/>
  <c r="S41" i="2" l="1"/>
  <c r="T41" i="2" s="1"/>
  <c r="K43" i="2"/>
  <c r="L43" i="2" s="1"/>
  <c r="P42" i="2"/>
  <c r="O42" i="2"/>
  <c r="Q42" i="2" s="1"/>
  <c r="F43" i="2"/>
  <c r="M44" i="2"/>
  <c r="N44" i="2" s="1"/>
  <c r="C44" i="2"/>
  <c r="D44" i="2" s="1"/>
  <c r="E44" i="2"/>
  <c r="K44" i="2" s="1"/>
  <c r="L44" i="2" s="1"/>
  <c r="B45" i="2"/>
  <c r="R42" i="2"/>
  <c r="O43" i="2" l="1"/>
  <c r="Q43" i="2" s="1"/>
  <c r="R43" i="2" s="1"/>
  <c r="U41" i="2"/>
  <c r="P43" i="2"/>
  <c r="I44" i="2"/>
  <c r="J44" i="2" s="1"/>
  <c r="G44" i="2"/>
  <c r="H44" i="2" s="1"/>
  <c r="F44" i="2"/>
  <c r="S42" i="2"/>
  <c r="T42" i="2" s="1"/>
  <c r="K45" i="2"/>
  <c r="L45" i="2" s="1"/>
  <c r="I45" i="2"/>
  <c r="J45" i="2" s="1"/>
  <c r="C45" i="2"/>
  <c r="M45" i="2"/>
  <c r="N45" i="2" s="1"/>
  <c r="B46" i="2"/>
  <c r="U46" i="2" s="1"/>
  <c r="E45" i="2"/>
  <c r="G45" i="2" s="1"/>
  <c r="H45" i="2" s="1"/>
  <c r="D45" i="2"/>
  <c r="O44" i="2" l="1"/>
  <c r="Q44" i="2" s="1"/>
  <c r="R44" i="2" s="1"/>
  <c r="S43" i="2"/>
  <c r="T43" i="2" s="1"/>
  <c r="U42" i="2"/>
  <c r="F45" i="2"/>
  <c r="P45" i="2" s="1"/>
  <c r="P44" i="2"/>
  <c r="O45" i="2"/>
  <c r="Q45" i="2" s="1"/>
  <c r="T46" i="2"/>
  <c r="S46" i="2"/>
  <c r="O46" i="2"/>
  <c r="Q46" i="2"/>
  <c r="R46" i="2" s="1"/>
  <c r="P46" i="2"/>
  <c r="H46" i="2"/>
  <c r="N46" i="2"/>
  <c r="L46" i="2"/>
  <c r="F46" i="2"/>
  <c r="M46" i="2"/>
  <c r="C46" i="2"/>
  <c r="D46" i="2" s="1"/>
  <c r="J46" i="2"/>
  <c r="K46" i="2"/>
  <c r="I46" i="2"/>
  <c r="G46" i="2"/>
  <c r="E46" i="2"/>
  <c r="B47" i="2"/>
  <c r="U47" i="2" s="1"/>
  <c r="R45" i="2"/>
  <c r="U43" i="2" l="1"/>
  <c r="S44" i="2"/>
  <c r="T44" i="2" s="1"/>
  <c r="S45" i="2"/>
  <c r="T47" i="2"/>
  <c r="S47" i="2"/>
  <c r="Q47" i="2"/>
  <c r="R47" i="2" s="1"/>
  <c r="O47" i="2"/>
  <c r="N47" i="2"/>
  <c r="L47" i="2"/>
  <c r="F47" i="2"/>
  <c r="J47" i="2"/>
  <c r="H47" i="2"/>
  <c r="K47" i="2"/>
  <c r="G47" i="2"/>
  <c r="P47" i="2"/>
  <c r="M47" i="2"/>
  <c r="C47" i="2"/>
  <c r="D47" i="2" s="1"/>
  <c r="I47" i="2"/>
  <c r="B48" i="2"/>
  <c r="U48" i="2" s="1"/>
  <c r="E47" i="2"/>
  <c r="U44" i="2" l="1"/>
  <c r="U45" i="2" s="1"/>
  <c r="T45" i="2"/>
  <c r="S48" i="2"/>
  <c r="T48" i="2"/>
  <c r="Q48" i="2"/>
  <c r="R48" i="2" s="1"/>
  <c r="O48" i="2"/>
  <c r="E48" i="2"/>
  <c r="P48" i="2"/>
  <c r="H48" i="2"/>
  <c r="J48" i="2"/>
  <c r="N48" i="2"/>
  <c r="K48" i="2"/>
  <c r="I48" i="2"/>
  <c r="G48" i="2"/>
  <c r="L48" i="2"/>
  <c r="F48" i="2"/>
  <c r="M48" i="2"/>
  <c r="C48" i="2"/>
  <c r="D48" i="2" s="1"/>
  <c r="B49" i="2"/>
  <c r="U49" i="2" s="1"/>
  <c r="S49" i="2" l="1"/>
  <c r="T49" i="2"/>
  <c r="Q49" i="2"/>
  <c r="R49" i="2" s="1"/>
  <c r="O49" i="2"/>
  <c r="E49" i="2"/>
  <c r="J49" i="2"/>
  <c r="N49" i="2"/>
  <c r="L49" i="2"/>
  <c r="P49" i="2"/>
  <c r="H49" i="2"/>
  <c r="K49" i="2"/>
  <c r="I49" i="2"/>
  <c r="G49" i="2"/>
  <c r="M49" i="2"/>
  <c r="F49" i="2"/>
  <c r="C49" i="2"/>
  <c r="D49" i="2" s="1"/>
  <c r="B50" i="2"/>
  <c r="U50" i="2" s="1"/>
  <c r="S50" i="2" l="1"/>
  <c r="T50" i="2"/>
  <c r="Q50" i="2"/>
  <c r="R50" i="2" s="1"/>
  <c r="O50" i="2"/>
  <c r="E50" i="2"/>
  <c r="P50" i="2"/>
  <c r="H50" i="2"/>
  <c r="N50" i="2"/>
  <c r="L50" i="2"/>
  <c r="F50" i="2"/>
  <c r="M50" i="2"/>
  <c r="C50" i="2"/>
  <c r="D50" i="2" s="1"/>
  <c r="J50" i="2"/>
  <c r="K50" i="2"/>
  <c r="I50" i="2"/>
  <c r="G50" i="2"/>
  <c r="B51" i="2"/>
  <c r="U51" i="2" s="1"/>
  <c r="T51" i="2" l="1"/>
  <c r="S51" i="2"/>
  <c r="Q51" i="2"/>
  <c r="R51" i="2" s="1"/>
  <c r="O51" i="2"/>
  <c r="N51" i="2"/>
  <c r="L51" i="2"/>
  <c r="F51" i="2"/>
  <c r="J51" i="2"/>
  <c r="I51" i="2"/>
  <c r="C51" i="2"/>
  <c r="D51" i="2" s="1"/>
  <c r="H51" i="2"/>
  <c r="M51" i="2"/>
  <c r="K51" i="2"/>
  <c r="P51" i="2"/>
  <c r="G51" i="2"/>
  <c r="B52" i="2"/>
  <c r="U52" i="2" s="1"/>
  <c r="E51" i="2"/>
  <c r="S52" i="2" l="1"/>
  <c r="T52" i="2"/>
  <c r="Q52" i="2"/>
  <c r="R52" i="2" s="1"/>
  <c r="O52" i="2"/>
  <c r="P52" i="2"/>
  <c r="H52" i="2"/>
  <c r="J52" i="2"/>
  <c r="F52" i="2"/>
  <c r="K52" i="2"/>
  <c r="I52" i="2"/>
  <c r="G52" i="2"/>
  <c r="C52" i="2"/>
  <c r="D52" i="2" s="1"/>
  <c r="N52" i="2"/>
  <c r="L52" i="2"/>
  <c r="M52" i="2"/>
  <c r="E52" i="2"/>
  <c r="B53" i="2"/>
  <c r="U53" i="2" s="1"/>
  <c r="S53" i="2" l="1"/>
  <c r="T53" i="2"/>
  <c r="O53" i="2"/>
  <c r="Q53" i="2"/>
  <c r="R53" i="2" s="1"/>
  <c r="J53" i="2"/>
  <c r="N53" i="2"/>
  <c r="P53" i="2"/>
  <c r="L53" i="2"/>
  <c r="H53" i="2"/>
  <c r="M53" i="2"/>
  <c r="F53" i="2"/>
  <c r="K53" i="2"/>
  <c r="I53" i="2"/>
  <c r="G53" i="2"/>
  <c r="C53" i="2"/>
  <c r="D53" i="2" s="1"/>
  <c r="B54" i="2"/>
  <c r="U54" i="2" s="1"/>
  <c r="E53" i="2"/>
  <c r="T54" i="2" l="1"/>
  <c r="S54" i="2"/>
  <c r="Q54" i="2"/>
  <c r="R54" i="2" s="1"/>
  <c r="O54" i="2"/>
  <c r="P54" i="2"/>
  <c r="L54" i="2"/>
  <c r="H54" i="2"/>
  <c r="N54" i="2"/>
  <c r="F54" i="2"/>
  <c r="M54" i="2"/>
  <c r="J54" i="2"/>
  <c r="K54" i="2"/>
  <c r="I54" i="2"/>
  <c r="G54" i="2"/>
  <c r="C54" i="2"/>
  <c r="D54" i="2" s="1"/>
  <c r="E54" i="2"/>
  <c r="B55" i="2"/>
  <c r="U55" i="2" s="1"/>
  <c r="T55" i="2" l="1"/>
  <c r="S55" i="2"/>
  <c r="O55" i="2"/>
  <c r="Q55" i="2"/>
  <c r="R55" i="2" s="1"/>
  <c r="E55" i="2"/>
  <c r="N55" i="2"/>
  <c r="F55" i="2"/>
  <c r="M55" i="2"/>
  <c r="P55" i="2"/>
  <c r="J55" i="2"/>
  <c r="K55" i="2"/>
  <c r="G55" i="2"/>
  <c r="L55" i="2"/>
  <c r="C55" i="2"/>
  <c r="D55" i="2" s="1"/>
  <c r="H55" i="2"/>
  <c r="I55" i="2"/>
  <c r="B56" i="2"/>
  <c r="U56" i="2" s="1"/>
  <c r="S56" i="2" l="1"/>
  <c r="T56" i="2"/>
  <c r="Q56" i="2"/>
  <c r="R56" i="2" s="1"/>
  <c r="O56" i="2"/>
  <c r="E56" i="2"/>
  <c r="P56" i="2"/>
  <c r="L56" i="2"/>
  <c r="H56" i="2"/>
  <c r="N56" i="2"/>
  <c r="J56" i="2"/>
  <c r="K56" i="2"/>
  <c r="I56" i="2"/>
  <c r="G56" i="2"/>
  <c r="C56" i="2"/>
  <c r="D56" i="2" s="1"/>
  <c r="F56" i="2"/>
  <c r="M56" i="2"/>
  <c r="B57" i="2"/>
  <c r="U57" i="2" s="1"/>
  <c r="S57" i="2" l="1"/>
  <c r="T57" i="2"/>
  <c r="O57" i="2"/>
  <c r="Q57" i="2"/>
  <c r="R57" i="2" s="1"/>
  <c r="E57" i="2"/>
  <c r="N57" i="2"/>
  <c r="J57" i="2"/>
  <c r="P57" i="2"/>
  <c r="L57" i="2"/>
  <c r="H57" i="2"/>
  <c r="M57" i="2"/>
  <c r="K57" i="2"/>
  <c r="G57" i="2"/>
  <c r="C57" i="2"/>
  <c r="D57" i="2" s="1"/>
  <c r="F57" i="2"/>
  <c r="I57" i="2"/>
  <c r="B58" i="2"/>
  <c r="U58" i="2" s="1"/>
  <c r="T58" i="2" l="1"/>
  <c r="S58" i="2"/>
  <c r="Q58" i="2"/>
  <c r="R58" i="2" s="1"/>
  <c r="O58" i="2"/>
  <c r="P58" i="2"/>
  <c r="L58" i="2"/>
  <c r="F58" i="2"/>
  <c r="M58" i="2"/>
  <c r="J58" i="2"/>
  <c r="I58" i="2"/>
  <c r="N58" i="2"/>
  <c r="H58" i="2"/>
  <c r="K58" i="2"/>
  <c r="G58" i="2"/>
  <c r="C58" i="2"/>
  <c r="D58" i="2" s="1"/>
  <c r="B59" i="2"/>
  <c r="U59" i="2" s="1"/>
  <c r="E58" i="2"/>
  <c r="T59" i="2" l="1"/>
  <c r="S59" i="2"/>
  <c r="O59" i="2"/>
  <c r="Q59" i="2"/>
  <c r="R59" i="2" s="1"/>
  <c r="F59" i="2"/>
  <c r="N59" i="2"/>
  <c r="J59" i="2"/>
  <c r="H59" i="2"/>
  <c r="P59" i="2"/>
  <c r="L59" i="2"/>
  <c r="M59" i="2"/>
  <c r="I59" i="2"/>
  <c r="G59" i="2"/>
  <c r="K59" i="2"/>
  <c r="C59" i="2"/>
  <c r="D59" i="2" s="1"/>
  <c r="E59" i="2"/>
  <c r="B60" i="2"/>
  <c r="U60" i="2" s="1"/>
  <c r="C20" i="1" l="1"/>
  <c r="S60" i="2"/>
  <c r="T60" i="2"/>
  <c r="C19" i="1" s="1"/>
  <c r="C25" i="1" s="1"/>
  <c r="C26" i="1" s="1"/>
  <c r="Q60" i="2"/>
  <c r="R60" i="2" s="1"/>
  <c r="O60" i="2"/>
  <c r="P60" i="2"/>
  <c r="L60" i="2"/>
  <c r="N60" i="2"/>
  <c r="J60" i="2"/>
  <c r="H60" i="2"/>
  <c r="F60" i="2"/>
  <c r="K60" i="2"/>
  <c r="G60" i="2"/>
  <c r="C60" i="2"/>
  <c r="D60" i="2" s="1"/>
  <c r="M60" i="2"/>
  <c r="I60" i="2"/>
  <c r="E60" i="2"/>
</calcChain>
</file>

<file path=xl/sharedStrings.xml><?xml version="1.0" encoding="utf-8"?>
<sst xmlns="http://schemas.openxmlformats.org/spreadsheetml/2006/main" count="71" uniqueCount="59">
  <si>
    <t>Age at first childbirth</t>
  </si>
  <si>
    <t>Retirement age</t>
  </si>
  <si>
    <t>How many children?</t>
  </si>
  <si>
    <t>Years between children</t>
  </si>
  <si>
    <t>Cost per child per year</t>
  </si>
  <si>
    <t>Discount for later children</t>
  </si>
  <si>
    <t>Wage penalty per child</t>
  </si>
  <si>
    <t>WAGES</t>
  </si>
  <si>
    <t>Interest rate</t>
  </si>
  <si>
    <t>Yearly raise</t>
  </si>
  <si>
    <t>How old will you be when you have your first child?</t>
  </si>
  <si>
    <t>When do you intend to retire?</t>
  </si>
  <si>
    <t>Your salary in the year before the age in cell C3</t>
  </si>
  <si>
    <t>Initial salary, before children</t>
  </si>
  <si>
    <t>On average, women earn 5% less per child</t>
  </si>
  <si>
    <t>The market typically returns 7%</t>
  </si>
  <si>
    <t>FINAL NUMBERS</t>
  </si>
  <si>
    <t>Cost of having children</t>
  </si>
  <si>
    <t>MONEY STUFF</t>
  </si>
  <si>
    <t>Age</t>
  </si>
  <si>
    <t>Cost per year from ages 18-22</t>
  </si>
  <si>
    <t>The Canadian average is $13k, but this can vary wildly</t>
  </si>
  <si>
    <t>Let's assume they can wearing hand-me-downs, share bedrooms, and/or babysit each other</t>
  </si>
  <si>
    <t>YOUR INFO</t>
  </si>
  <si>
    <t>YOUR LITTLE BUNDLE(S) OF JOY</t>
  </si>
  <si>
    <t>CHILD 1</t>
  </si>
  <si>
    <t>Cost</t>
  </si>
  <si>
    <t>CHILD 3</t>
  </si>
  <si>
    <t>CHILD 2</t>
  </si>
  <si>
    <t>Sheet only supports up to 5 children, sorry :(</t>
  </si>
  <si>
    <t>CHILD 4</t>
  </si>
  <si>
    <t>CHILD 5</t>
  </si>
  <si>
    <t>Maternity year wage</t>
  </si>
  <si>
    <t>For example, if your normal salary is $100k, but you expect to earn $60k due to maternity leave, enter 60%</t>
  </si>
  <si>
    <t>Enter zero if you intend for them to gain full financial independence at age 18</t>
  </si>
  <si>
    <t>Inflation</t>
  </si>
  <si>
    <t>The Canadian government target is 2%</t>
  </si>
  <si>
    <t>YOUR AGE</t>
  </si>
  <si>
    <t>Gross</t>
  </si>
  <si>
    <t>Taxed</t>
  </si>
  <si>
    <t>NO CHILDREN</t>
  </si>
  <si>
    <t>WITH CHILDREN</t>
  </si>
  <si>
    <t>TOTAL CHILDREN</t>
  </si>
  <si>
    <t>Count</t>
  </si>
  <si>
    <t>DIFFFERENCE</t>
  </si>
  <si>
    <t>Year</t>
  </si>
  <si>
    <t>Cumulative</t>
  </si>
  <si>
    <t>Savings</t>
  </si>
  <si>
    <t>Averages about 2.5% per year.</t>
  </si>
  <si>
    <t>This is the previous number after compounding</t>
  </si>
  <si>
    <t>EXTRA NUMBERS</t>
  </si>
  <si>
    <t>Savings rate</t>
  </si>
  <si>
    <t>in extra spending money over your lifetime, which averages to</t>
  </si>
  <si>
    <t>of extra pocket money per year</t>
  </si>
  <si>
    <t>How good will you be at saving the money, if you opt not to have children?</t>
  </si>
  <si>
    <t>This is the cost of raising the children plus wages lost</t>
  </si>
  <si>
    <t>in retirement savings, in addition to</t>
  </si>
  <si>
    <t>pw to unlock sheets: befree</t>
  </si>
  <si>
    <t>Opportunity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</si>
</sst>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vertical="center"/>
    </xf>
    <xf numFmtId="164" fontId="3" fillId="7" borderId="2" xfId="0" applyNumberFormat="1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vertical="center"/>
    </xf>
    <xf numFmtId="164" fontId="3" fillId="8" borderId="2" xfId="0" applyNumberFormat="1" applyFont="1" applyFill="1" applyBorder="1" applyAlignment="1" applyProtection="1">
      <alignment vertical="center"/>
    </xf>
    <xf numFmtId="0" fontId="3" fillId="8" borderId="2" xfId="0" applyNumberFormat="1" applyFont="1" applyFill="1" applyBorder="1" applyAlignment="1" applyProtection="1">
      <alignment vertical="center"/>
    </xf>
    <xf numFmtId="164" fontId="3" fillId="6" borderId="2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164" fontId="3" fillId="10" borderId="1" xfId="0" applyNumberFormat="1" applyFont="1" applyFill="1" applyBorder="1" applyAlignment="1" applyProtection="1">
      <alignment horizontal="left" vertical="center"/>
    </xf>
    <xf numFmtId="164" fontId="3" fillId="9" borderId="1" xfId="0" applyNumberFormat="1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6" fontId="1" fillId="4" borderId="1" xfId="0" applyNumberFormat="1" applyFont="1" applyFill="1" applyBorder="1" applyAlignment="1" applyProtection="1">
      <alignment horizontal="left" vertical="center"/>
      <protection locked="0"/>
    </xf>
    <xf numFmtId="9" fontId="1" fillId="5" borderId="1" xfId="0" applyNumberFormat="1" applyFont="1" applyFill="1" applyBorder="1" applyAlignment="1" applyProtection="1">
      <alignment horizontal="left" vertical="center"/>
      <protection locked="0"/>
    </xf>
    <xf numFmtId="165" fontId="1" fillId="5" borderId="1" xfId="0" applyNumberFormat="1" applyFont="1" applyFill="1" applyBorder="1" applyAlignment="1" applyProtection="1">
      <alignment horizontal="left" vertical="center"/>
      <protection locked="0"/>
    </xf>
    <xf numFmtId="9" fontId="1" fillId="4" borderId="1" xfId="0" applyNumberFormat="1" applyFont="1" applyFill="1" applyBorder="1" applyAlignment="1" applyProtection="1">
      <alignment horizontal="left" vertical="center"/>
      <protection locked="0"/>
    </xf>
    <xf numFmtId="9" fontId="1" fillId="8" borderId="1" xfId="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left" vertical="center"/>
    </xf>
    <xf numFmtId="0" fontId="1" fillId="5" borderId="0" xfId="0" applyFont="1" applyFill="1" applyAlignment="1" applyProtection="1">
      <alignment horizontal="left" vertical="center"/>
    </xf>
    <xf numFmtId="0" fontId="1" fillId="7" borderId="1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8" borderId="1" xfId="0" applyFont="1" applyFill="1" applyBorder="1" applyAlignment="1" applyProtection="1">
      <alignment horizontal="left" vertical="center"/>
    </xf>
    <xf numFmtId="0" fontId="1" fillId="11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5" fillId="11" borderId="3" xfId="0" applyFont="1" applyFill="1" applyBorder="1" applyAlignment="1" applyProtection="1">
      <alignment horizontal="left" vertical="top" wrapText="1"/>
    </xf>
    <xf numFmtId="0" fontId="5" fillId="11" borderId="4" xfId="0" applyFont="1" applyFill="1" applyBorder="1" applyAlignment="1" applyProtection="1">
      <alignment horizontal="left" vertical="top" wrapText="1"/>
    </xf>
    <xf numFmtId="0" fontId="5" fillId="11" borderId="5" xfId="0" applyFont="1" applyFill="1" applyBorder="1" applyAlignment="1" applyProtection="1">
      <alignment horizontal="left" vertical="top" wrapText="1"/>
    </xf>
    <xf numFmtId="0" fontId="3" fillId="6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 wrapText="1"/>
    </xf>
    <xf numFmtId="164" fontId="3" fillId="7" borderId="2" xfId="0" applyNumberFormat="1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vertical="center"/>
    </xf>
    <xf numFmtId="164" fontId="3" fillId="11" borderId="1" xfId="0" applyNumberFormat="1" applyFont="1" applyFill="1" applyBorder="1" applyAlignment="1" applyProtection="1">
      <alignment horizontal="left" vertical="center"/>
    </xf>
    <xf numFmtId="164" fontId="3" fillId="11" borderId="1" xfId="1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48"/>
  <sheetViews>
    <sheetView tabSelected="1" workbookViewId="0">
      <selection activeCell="C23" sqref="C23"/>
    </sheetView>
  </sheetViews>
  <sheetFormatPr defaultColWidth="9" defaultRowHeight="11.65" x14ac:dyDescent="0.45"/>
  <cols>
    <col min="1" max="1" width="1" style="22" customWidth="1"/>
    <col min="2" max="2" width="28.73046875" style="22" customWidth="1"/>
    <col min="3" max="3" width="11.3984375" style="22" customWidth="1"/>
    <col min="4" max="4" width="90.73046875" style="22" customWidth="1"/>
    <col min="5" max="16384" width="9" style="22"/>
  </cols>
  <sheetData>
    <row r="1" spans="2:4" ht="6" customHeight="1" x14ac:dyDescent="0.45"/>
    <row r="2" spans="2:4" ht="16.149999999999999" customHeight="1" x14ac:dyDescent="0.45">
      <c r="B2" s="32" t="s">
        <v>23</v>
      </c>
      <c r="C2" s="32"/>
      <c r="D2" s="32"/>
    </row>
    <row r="3" spans="2:4" ht="16.149999999999999" customHeight="1" x14ac:dyDescent="0.45">
      <c r="B3" s="23" t="s">
        <v>0</v>
      </c>
      <c r="C3" s="15">
        <v>32</v>
      </c>
      <c r="D3" s="23" t="s">
        <v>10</v>
      </c>
    </row>
    <row r="4" spans="2:4" ht="16.149999999999999" customHeight="1" x14ac:dyDescent="0.45">
      <c r="B4" s="24" t="s">
        <v>1</v>
      </c>
      <c r="C4" s="16">
        <v>65</v>
      </c>
      <c r="D4" s="24" t="s">
        <v>11</v>
      </c>
    </row>
    <row r="5" spans="2:4" ht="16.149999999999999" customHeight="1" x14ac:dyDescent="0.45">
      <c r="B5" s="32" t="s">
        <v>24</v>
      </c>
      <c r="C5" s="32"/>
      <c r="D5" s="32"/>
    </row>
    <row r="6" spans="2:4" ht="16.149999999999999" customHeight="1" x14ac:dyDescent="0.45">
      <c r="B6" s="23" t="s">
        <v>2</v>
      </c>
      <c r="C6" s="15">
        <v>1</v>
      </c>
      <c r="D6" s="23" t="s">
        <v>29</v>
      </c>
    </row>
    <row r="7" spans="2:4" ht="16.149999999999999" customHeight="1" x14ac:dyDescent="0.45">
      <c r="B7" s="24" t="s">
        <v>3</v>
      </c>
      <c r="C7" s="16">
        <v>0</v>
      </c>
      <c r="D7" s="24"/>
    </row>
    <row r="8" spans="2:4" ht="16.149999999999999" customHeight="1" x14ac:dyDescent="0.45">
      <c r="B8" s="23" t="s">
        <v>4</v>
      </c>
      <c r="C8" s="17">
        <v>14000</v>
      </c>
      <c r="D8" s="23" t="s">
        <v>21</v>
      </c>
    </row>
    <row r="9" spans="2:4" ht="16.149999999999999" customHeight="1" x14ac:dyDescent="0.45">
      <c r="B9" s="24" t="s">
        <v>5</v>
      </c>
      <c r="C9" s="18">
        <v>0.1</v>
      </c>
      <c r="D9" s="24" t="s">
        <v>22</v>
      </c>
    </row>
    <row r="10" spans="2:4" s="25" customFormat="1" ht="16.149999999999999" customHeight="1" x14ac:dyDescent="0.45">
      <c r="B10" s="23" t="s">
        <v>20</v>
      </c>
      <c r="C10" s="17">
        <v>21000</v>
      </c>
      <c r="D10" s="23" t="s">
        <v>34</v>
      </c>
    </row>
    <row r="11" spans="2:4" ht="16.149999999999999" customHeight="1" x14ac:dyDescent="0.45">
      <c r="B11" s="32" t="s">
        <v>18</v>
      </c>
      <c r="C11" s="32"/>
      <c r="D11" s="32"/>
    </row>
    <row r="12" spans="2:4" ht="16.149999999999999" customHeight="1" x14ac:dyDescent="0.45">
      <c r="B12" s="23" t="s">
        <v>13</v>
      </c>
      <c r="C12" s="17">
        <v>54425</v>
      </c>
      <c r="D12" s="23" t="s">
        <v>12</v>
      </c>
    </row>
    <row r="13" spans="2:4" ht="16.149999999999999" customHeight="1" x14ac:dyDescent="0.45">
      <c r="B13" s="24" t="s">
        <v>9</v>
      </c>
      <c r="C13" s="19">
        <v>2.5000000000000001E-2</v>
      </c>
      <c r="D13" s="24" t="s">
        <v>48</v>
      </c>
    </row>
    <row r="14" spans="2:4" ht="16.149999999999999" customHeight="1" x14ac:dyDescent="0.45">
      <c r="B14" s="23" t="s">
        <v>32</v>
      </c>
      <c r="C14" s="20">
        <v>0.55000000000000004</v>
      </c>
      <c r="D14" s="23" t="s">
        <v>33</v>
      </c>
    </row>
    <row r="15" spans="2:4" ht="16.149999999999999" customHeight="1" x14ac:dyDescent="0.45">
      <c r="B15" s="24" t="s">
        <v>6</v>
      </c>
      <c r="C15" s="18">
        <v>7.0000000000000007E-2</v>
      </c>
      <c r="D15" s="24" t="s">
        <v>14</v>
      </c>
    </row>
    <row r="16" spans="2:4" ht="16.149999999999999" customHeight="1" x14ac:dyDescent="0.45">
      <c r="B16" s="23" t="s">
        <v>35</v>
      </c>
      <c r="C16" s="20">
        <v>0.02</v>
      </c>
      <c r="D16" s="23" t="s">
        <v>36</v>
      </c>
    </row>
    <row r="17" spans="2:4" ht="16.149999999999999" customHeight="1" x14ac:dyDescent="0.45">
      <c r="B17" s="24" t="s">
        <v>8</v>
      </c>
      <c r="C17" s="18">
        <v>7.0000000000000007E-2</v>
      </c>
      <c r="D17" s="24" t="s">
        <v>15</v>
      </c>
    </row>
    <row r="18" spans="2:4" ht="16.149999999999999" customHeight="1" x14ac:dyDescent="0.45">
      <c r="B18" s="32" t="s">
        <v>16</v>
      </c>
      <c r="C18" s="32"/>
      <c r="D18" s="32"/>
    </row>
    <row r="19" spans="2:4" ht="16.149999999999999" customHeight="1" x14ac:dyDescent="0.45">
      <c r="B19" s="26" t="s">
        <v>17</v>
      </c>
      <c r="C19" s="13">
        <f>MAX(wall_o_numbers!T:T)</f>
        <v>601392.35131623794</v>
      </c>
      <c r="D19" s="26" t="s">
        <v>55</v>
      </c>
    </row>
    <row r="20" spans="2:4" ht="16.149999999999999" customHeight="1" x14ac:dyDescent="0.45">
      <c r="B20" s="27" t="s">
        <v>58</v>
      </c>
      <c r="C20" s="14">
        <f>MAX(wall_o_numbers!U:U)</f>
        <v>2591665.9182530358</v>
      </c>
      <c r="D20" s="27" t="s">
        <v>49</v>
      </c>
    </row>
    <row r="21" spans="2:4" ht="16.149999999999999" customHeight="1" x14ac:dyDescent="0.45"/>
    <row r="22" spans="2:4" ht="16.149999999999999" customHeight="1" x14ac:dyDescent="0.45">
      <c r="B22" s="28" t="s">
        <v>50</v>
      </c>
      <c r="C22" s="29"/>
      <c r="D22" s="29"/>
    </row>
    <row r="23" spans="2:4" ht="16.149999999999999" customHeight="1" x14ac:dyDescent="0.45">
      <c r="B23" s="30" t="s">
        <v>51</v>
      </c>
      <c r="C23" s="21">
        <v>0.5</v>
      </c>
      <c r="D23" s="30" t="s">
        <v>54</v>
      </c>
    </row>
    <row r="24" spans="2:4" ht="16.149999999999999" customHeight="1" x14ac:dyDescent="0.45">
      <c r="B24" s="33" t="str">
        <f>"If you decide not to have children, and successfully invest "&amp;C23*100&amp;"% of the money you save, you would have:"</f>
        <v>If you decide not to have children, and successfully invest 50% of the money you save, you would have:</v>
      </c>
      <c r="C24" s="40">
        <f>C20*C23</f>
        <v>1295832.9591265179</v>
      </c>
      <c r="D24" s="31" t="s">
        <v>56</v>
      </c>
    </row>
    <row r="25" spans="2:4" ht="16.149999999999999" customHeight="1" x14ac:dyDescent="0.45">
      <c r="B25" s="34"/>
      <c r="C25" s="41">
        <f>C19*(1-C23)</f>
        <v>300696.17565811897</v>
      </c>
      <c r="D25" s="31" t="s">
        <v>52</v>
      </c>
    </row>
    <row r="26" spans="2:4" ht="16.149999999999999" customHeight="1" x14ac:dyDescent="0.45">
      <c r="B26" s="35"/>
      <c r="C26" s="40">
        <f>C25/(C4-C3)</f>
        <v>9112.0053229733021</v>
      </c>
      <c r="D26" s="31" t="s">
        <v>53</v>
      </c>
    </row>
    <row r="27" spans="2:4" ht="16.149999999999999" customHeight="1" x14ac:dyDescent="0.45"/>
    <row r="28" spans="2:4" ht="16.149999999999999" customHeight="1" x14ac:dyDescent="0.45"/>
    <row r="29" spans="2:4" ht="16.149999999999999" customHeight="1" x14ac:dyDescent="0.45"/>
    <row r="30" spans="2:4" ht="16.149999999999999" customHeight="1" x14ac:dyDescent="0.45"/>
    <row r="31" spans="2:4" ht="16.149999999999999" customHeight="1" x14ac:dyDescent="0.45"/>
    <row r="32" spans="2:4" ht="16.149999999999999" customHeight="1" x14ac:dyDescent="0.45"/>
    <row r="33" ht="16.149999999999999" customHeight="1" x14ac:dyDescent="0.45"/>
    <row r="34" ht="16.149999999999999" customHeight="1" x14ac:dyDescent="0.45"/>
    <row r="35" ht="16.149999999999999" customHeight="1" x14ac:dyDescent="0.45"/>
    <row r="36" ht="16.149999999999999" customHeight="1" x14ac:dyDescent="0.45"/>
    <row r="37" ht="16.149999999999999" customHeight="1" x14ac:dyDescent="0.45"/>
    <row r="38" ht="16.149999999999999" customHeight="1" x14ac:dyDescent="0.45"/>
    <row r="39" ht="16.149999999999999" customHeight="1" x14ac:dyDescent="0.45"/>
    <row r="40" ht="16.149999999999999" customHeight="1" x14ac:dyDescent="0.45"/>
    <row r="41" ht="16.149999999999999" customHeight="1" x14ac:dyDescent="0.45"/>
    <row r="42" ht="16.149999999999999" customHeight="1" x14ac:dyDescent="0.45"/>
    <row r="43" ht="16.149999999999999" customHeight="1" x14ac:dyDescent="0.45"/>
    <row r="44" ht="16.149999999999999" customHeight="1" x14ac:dyDescent="0.45"/>
    <row r="45" ht="16.149999999999999" customHeight="1" x14ac:dyDescent="0.45"/>
    <row r="46" ht="16.149999999999999" customHeight="1" x14ac:dyDescent="0.45"/>
    <row r="47" ht="16.149999999999999" customHeight="1" x14ac:dyDescent="0.45"/>
    <row r="48" ht="16.149999999999999" customHeight="1" x14ac:dyDescent="0.45"/>
  </sheetData>
  <sheetProtection algorithmName="SHA-512" hashValue="O3C2vnJ7ZZ0m1fVKm0u6qAvTX/9C3igg6RaAMzWpH0Wm1ljE3aLJTHRJMfExBpCJJjqC4oqqhbVFCg9FwEhuYw==" saltValue="oguqQC3gipOT0+cRP+tBzQ==" spinCount="100000" sheet="1" objects="1" scenarios="1"/>
  <mergeCells count="5">
    <mergeCell ref="B2:D2"/>
    <mergeCell ref="B5:D5"/>
    <mergeCell ref="B11:D11"/>
    <mergeCell ref="B18:D18"/>
    <mergeCell ref="B24:B26"/>
  </mergeCells>
  <dataValidations count="7">
    <dataValidation type="whole" operator="greaterThanOrEqual" allowBlank="1" showInputMessage="1" showErrorMessage="1" error="Must be a whole number" sqref="C8">
      <formula1>0</formula1>
    </dataValidation>
    <dataValidation type="whole" operator="greaterThanOrEqual" allowBlank="1" showInputMessage="1" showErrorMessage="1" error="Must be a whole number" prompt="Suggested estimate: add an average year's tuition to the number in C8" sqref="C10">
      <formula1>0</formula1>
    </dataValidation>
    <dataValidation type="decimal" allowBlank="1" showInputMessage="1" showErrorMessage="1" error="Enter a value between 0 and 100%" sqref="C13:C14 C17">
      <formula1>0</formula1>
      <formula2>1</formula2>
    </dataValidation>
    <dataValidation type="decimal" allowBlank="1" showInputMessage="1" showErrorMessage="1" sqref="C9">
      <formula1>0</formula1>
      <formula2>0.5</formula2>
    </dataValidation>
    <dataValidation type="whole" operator="greaterThanOrEqual" allowBlank="1" showInputMessage="1" showErrorMessage="1" error="Enter a whole number that is at least 0" sqref="C12">
      <formula1>0</formula1>
    </dataValidation>
    <dataValidation type="decimal" allowBlank="1" showInputMessage="1" showErrorMessage="1" error="Enter a number between 0 and 100%" sqref="C15:C16">
      <formula1>0</formula1>
      <formula2>1</formula2>
    </dataValidation>
    <dataValidation type="decimal" allowBlank="1" showInputMessage="1" showErrorMessage="1" error="Must be between 0% and 100%" sqref="C23">
      <formula1>0</formula1>
      <formula2>1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100"/>
  <sheetViews>
    <sheetView workbookViewId="0">
      <selection activeCell="W16" sqref="W16"/>
    </sheetView>
  </sheetViews>
  <sheetFormatPr defaultColWidth="9" defaultRowHeight="11.65" x14ac:dyDescent="0.45"/>
  <cols>
    <col min="1" max="1" width="1" style="1" customWidth="1"/>
    <col min="2" max="2" width="5.59765625" style="1" customWidth="1"/>
    <col min="3" max="4" width="9.59765625" style="3" customWidth="1"/>
    <col min="5" max="5" width="4.59765625" style="1" customWidth="1"/>
    <col min="6" max="6" width="9.59765625" style="3" customWidth="1"/>
    <col min="7" max="7" width="4.59765625" style="1" customWidth="1"/>
    <col min="8" max="8" width="9.59765625" style="1" customWidth="1"/>
    <col min="9" max="9" width="4.59765625" style="1" customWidth="1"/>
    <col min="10" max="10" width="9.59765625" style="1" customWidth="1"/>
    <col min="11" max="11" width="4.59765625" style="1" customWidth="1"/>
    <col min="12" max="12" width="9" style="1"/>
    <col min="13" max="13" width="4.59765625" style="1" customWidth="1"/>
    <col min="14" max="14" width="9" style="1"/>
    <col min="15" max="15" width="5.59765625" style="4" customWidth="1"/>
    <col min="16" max="16" width="9.59765625" style="1" customWidth="1"/>
    <col min="17" max="18" width="9.59765625" style="3" customWidth="1"/>
    <col min="19" max="19" width="9" style="3"/>
    <col min="20" max="20" width="10.73046875" style="3" customWidth="1"/>
    <col min="21" max="21" width="9.86328125" style="3" customWidth="1"/>
    <col min="22" max="16384" width="9" style="1"/>
  </cols>
  <sheetData>
    <row r="1" spans="2:23" ht="6" customHeight="1" x14ac:dyDescent="0.45"/>
    <row r="2" spans="2:23" ht="14.1" customHeight="1" x14ac:dyDescent="0.45">
      <c r="B2" s="37" t="s">
        <v>37</v>
      </c>
      <c r="C2" s="38" t="s">
        <v>40</v>
      </c>
      <c r="D2" s="38"/>
      <c r="E2" s="39" t="s">
        <v>41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6" t="s">
        <v>44</v>
      </c>
      <c r="T2" s="36"/>
      <c r="U2" s="36"/>
      <c r="W2" s="1" t="s">
        <v>57</v>
      </c>
    </row>
    <row r="3" spans="2:23" s="2" customFormat="1" ht="14.1" customHeight="1" x14ac:dyDescent="0.45">
      <c r="B3" s="37"/>
      <c r="C3" s="6" t="s">
        <v>7</v>
      </c>
      <c r="D3" s="6"/>
      <c r="E3" s="7" t="s">
        <v>25</v>
      </c>
      <c r="F3" s="8"/>
      <c r="G3" s="7" t="s">
        <v>28</v>
      </c>
      <c r="H3" s="7"/>
      <c r="I3" s="7" t="s">
        <v>27</v>
      </c>
      <c r="J3" s="7"/>
      <c r="K3" s="7" t="s">
        <v>30</v>
      </c>
      <c r="L3" s="7"/>
      <c r="M3" s="7" t="s">
        <v>31</v>
      </c>
      <c r="N3" s="7"/>
      <c r="O3" s="39" t="s">
        <v>42</v>
      </c>
      <c r="P3" s="39"/>
      <c r="Q3" s="8" t="s">
        <v>7</v>
      </c>
      <c r="R3" s="8"/>
      <c r="S3" s="36"/>
      <c r="T3" s="36"/>
      <c r="U3" s="36"/>
    </row>
    <row r="4" spans="2:23" s="2" customFormat="1" ht="14.1" customHeight="1" x14ac:dyDescent="0.45">
      <c r="B4" s="37"/>
      <c r="C4" s="6" t="s">
        <v>38</v>
      </c>
      <c r="D4" s="6" t="s">
        <v>39</v>
      </c>
      <c r="E4" s="7" t="s">
        <v>19</v>
      </c>
      <c r="F4" s="8" t="s">
        <v>26</v>
      </c>
      <c r="G4" s="7" t="s">
        <v>19</v>
      </c>
      <c r="H4" s="7" t="s">
        <v>26</v>
      </c>
      <c r="I4" s="7" t="s">
        <v>19</v>
      </c>
      <c r="J4" s="7" t="s">
        <v>26</v>
      </c>
      <c r="K4" s="7" t="s">
        <v>19</v>
      </c>
      <c r="L4" s="7" t="s">
        <v>26</v>
      </c>
      <c r="M4" s="7" t="s">
        <v>19</v>
      </c>
      <c r="N4" s="7" t="s">
        <v>26</v>
      </c>
      <c r="O4" s="9" t="s">
        <v>43</v>
      </c>
      <c r="P4" s="7" t="s">
        <v>26</v>
      </c>
      <c r="Q4" s="8" t="s">
        <v>38</v>
      </c>
      <c r="R4" s="8" t="s">
        <v>39</v>
      </c>
      <c r="S4" s="10" t="s">
        <v>45</v>
      </c>
      <c r="T4" s="10" t="s">
        <v>46</v>
      </c>
      <c r="U4" s="10" t="s">
        <v>47</v>
      </c>
    </row>
    <row r="5" spans="2:23" ht="14.1" customHeight="1" x14ac:dyDescent="0.45">
      <c r="B5" s="11">
        <f>summary!C3</f>
        <v>32</v>
      </c>
      <c r="C5" s="5">
        <f>summary!C12*(1+summary!C13)</f>
        <v>55785.624999999993</v>
      </c>
      <c r="D5" s="5">
        <f>IF(COUNTBLANK(C5)=0, TAXED(C5), "")</f>
        <v>48049.9375</v>
      </c>
      <c r="E5" s="11">
        <f>IF(summary!C6&gt;0,0,"")</f>
        <v>0</v>
      </c>
      <c r="F5" s="5">
        <f>IF(COUNTBLANK(B5)=0, IF(E5&lt;=18,summary!$C$8*POWER(1+summary!$C$16,B5-summary!$C$3), IF(E5&lt;=22,summary!$C$10*POWER(1+summary!$C$16,B5-summary!$C$3),"")), "")</f>
        <v>14000</v>
      </c>
      <c r="G5" s="11" t="str">
        <f>IF(AND(summary!$C$6&gt;1,COUNTBLANK(B5)=0),IF(E5&gt;=summary!$C$7,E5-summary!$C$7,""),"")</f>
        <v/>
      </c>
      <c r="H5" s="5" t="str">
        <f>IF(COUNTBLANK(B5)=0, IF(G5&lt;=18,summary!$C$8*POWER(1+summary!$C$16,B5-summary!$C$3)*(1-summary!$C$9), IF(G5&lt;=22,summary!$C$10*POWER(1+summary!$C$16,B5-summary!$C$3)*(1-summary!$C$9),"")), "")</f>
        <v/>
      </c>
      <c r="I5" s="11" t="str">
        <f>IF(AND(summary!$C$6&gt;2,COUNTBLANK(B5)=0),IF(E5&gt;=(2*summary!$C$7),E5-(2*summary!$C$7),""),"")</f>
        <v/>
      </c>
      <c r="J5" s="5" t="str">
        <f>IF(COUNTBLANK(B5)=0, IF(I5&lt;=18,summary!$C$8*POWER(1+summary!$C$16,B5-summary!$C$3)*(1-summary!$C$9), IF(I5&lt;=22,summary!$C$10*POWER(1+summary!$C$16,B5-summary!$C$3)*(1-summary!$C$9),"")), "")</f>
        <v/>
      </c>
      <c r="K5" s="11" t="str">
        <f>IF(AND(summary!$C$6&gt;3,COUNTBLANK(B5)=0),IF(E5&gt;=(3*summary!$C$7),E5-(3*summary!$C$7),""),"")</f>
        <v/>
      </c>
      <c r="L5" s="5" t="str">
        <f>IF(COUNTBLANK(B5)=0, IF(K5&lt;=18,summary!$C$8*POWER(1+summary!$C$16,B5-summary!$C$3)*(1-summary!$C$9), IF(K5&lt;=22,summary!$C$10*POWER(1+summary!$C$16,B5-summary!$C$3)*(1-summary!$C$9),"")), "")</f>
        <v/>
      </c>
      <c r="M5" s="11" t="str">
        <f>IF(AND(summary!$C$6&gt;4,COUNTBLANK(B5)=0),IF(E5&gt;=(4*summary!$C$7),E5-(4*summary!$C$7),""),"")</f>
        <v/>
      </c>
      <c r="N5" s="5" t="str">
        <f>IF(COUNTBLANK(B5)=0, IF(M5&lt;=18,summary!$C$8*POWER(1+summary!$C$16,B5-summary!$C$3)*(1-summary!$C$9), IF(M5&lt;=22,summary!$C$10*POWER(1+summary!$C$16,B5-summary!$C$3)*(1-summary!$C$9),"")), "")</f>
        <v/>
      </c>
      <c r="O5" s="12">
        <f>IF(COUNTBLANK(B5)=0,5-COUNTBLANK(E5)-COUNTBLANK(G5)-COUNTBLANK(I5)-COUNTBLANK(K5)-COUNTBLANK(M5),"")</f>
        <v>1</v>
      </c>
      <c r="P5" s="5">
        <f>IF(COUNTBLANK(B5)=0, SUM(F5,H5,J5,L5,N5), "")</f>
        <v>14000</v>
      </c>
      <c r="Q5" s="5">
        <f>IF(COUNTBLANK(B5)=0,IF(OR(E5=0,G5=0,I5=0,K5=0,M5=0),C5*summary!$C$14*POWER(1-summary!$C$15,O5),C5*POWER(1-summary!$C$15,O5)), "")</f>
        <v>28534.3471875</v>
      </c>
      <c r="R5" s="5">
        <f>IF(COUNTBLANK(Q5)=0,TAXED(Q5),"")</f>
        <v>26827.477800000001</v>
      </c>
      <c r="S5" s="5">
        <f>IF(COUNTBLANK(B5)=0,(D5-R5)+P5,"")</f>
        <v>35222.459699999999</v>
      </c>
      <c r="T5" s="5">
        <f>S5</f>
        <v>35222.459699999999</v>
      </c>
      <c r="U5" s="5">
        <f>S5</f>
        <v>35222.459699999999</v>
      </c>
    </row>
    <row r="6" spans="2:23" ht="14.1" customHeight="1" x14ac:dyDescent="0.45">
      <c r="B6" s="11">
        <f>IF(COUNTBLANK(B5)=0, IF((B5+1)&lt;=summary!$C$4, B5+1, ""), "")</f>
        <v>33</v>
      </c>
      <c r="C6" s="5">
        <f>IF(COUNTBLANK(B6)=0,C5*(1+summary!$C$13),"")</f>
        <v>57180.265624999985</v>
      </c>
      <c r="D6" s="5">
        <f>IF(COUNTBLANK(C6)=0, TAXED(C6), "")</f>
        <v>49026.185899999997</v>
      </c>
      <c r="E6" s="11">
        <f>IF((COUNTBLANK(B6)+COUNTBLANK(E5))=0,E5+1,"")</f>
        <v>1</v>
      </c>
      <c r="F6" s="5">
        <f>IF(COUNTBLANK(B6)=0, IF(E6&lt;=18,summary!$C$8*POWER(1+summary!$C$16,B6-summary!$C$3), IF(E6&lt;=22,summary!$C$10*POWER(1+summary!$C$16,B6-summary!$C$3),"")), "")</f>
        <v>14280</v>
      </c>
      <c r="G6" s="11" t="str">
        <f>IF(AND(summary!$C$6&gt;1,COUNTBLANK(B6)=0),IF(E6&gt;=summary!$C$7,E6-summary!$C$7,""),"")</f>
        <v/>
      </c>
      <c r="H6" s="5" t="str">
        <f>IF(COUNTBLANK(B6)=0, IF(G6&lt;=18,summary!$C$8*POWER(1+summary!$C$16,B6-summary!$C$3)*(1-summary!$C$9), IF(G6&lt;=22,summary!$C$10*POWER(1+summary!$C$16,B6-summary!$C$3)*(1-summary!$C$9),"")), "")</f>
        <v/>
      </c>
      <c r="I6" s="11" t="str">
        <f>IF(AND(summary!$C$6&gt;2,COUNTBLANK(B6)=0),IF(E6&gt;=(2*summary!$C$7),E6-(2*summary!$C$7),""),"")</f>
        <v/>
      </c>
      <c r="J6" s="5" t="str">
        <f>IF(COUNTBLANK(B6)=0, IF(I6&lt;=18,summary!$C$8*POWER(1+summary!$C$16,B6-summary!$C$3)*(1-summary!$C$9), IF(I6&lt;=22,summary!$C$10*POWER(1+summary!$C$16,B6-summary!$C$3)*(1-summary!$C$9),"")), "")</f>
        <v/>
      </c>
      <c r="K6" s="11" t="str">
        <f>IF(AND(summary!$C$6&gt;3,COUNTBLANK(B6)=0),IF(E6&gt;=(3*summary!$C$7),E6-(3*summary!$C$7),""),"")</f>
        <v/>
      </c>
      <c r="L6" s="5" t="str">
        <f>IF(COUNTBLANK(B6)=0, IF(K6&lt;=18,summary!$C$8*POWER(1+summary!$C$16,B6-summary!$C$3)*(1-summary!$C$9), IF(K6&lt;=22,summary!$C$10*POWER(1+summary!$C$16,B6-summary!$C$3)*(1-summary!$C$9),"")), "")</f>
        <v/>
      </c>
      <c r="M6" s="11" t="str">
        <f>IF(AND(summary!$C$6&gt;4,COUNTBLANK(B6)=0),IF(E6&gt;=(4*summary!$C$7),E6-(4*summary!$C$7),""),"")</f>
        <v/>
      </c>
      <c r="N6" s="5" t="str">
        <f>IF(COUNTBLANK(B6)=0, IF(M6&lt;=18,summary!$C$8*POWER(1+summary!$C$16,B6-summary!$C$3)*(1-summary!$C$9), IF(M6&lt;=22,summary!$C$10*POWER(1+summary!$C$16,B6-summary!$C$3)*(1-summary!$C$9),"")), "")</f>
        <v/>
      </c>
      <c r="O6" s="12">
        <f t="shared" ref="O6:O60" si="0">IF(COUNTBLANK(B6)=0,5-COUNTBLANK(E6)-COUNTBLANK(G6)-COUNTBLANK(I6)-COUNTBLANK(K6)-COUNTBLANK(M6),"")</f>
        <v>1</v>
      </c>
      <c r="P6" s="5">
        <f t="shared" ref="P6:P60" si="1">IF(COUNTBLANK(B6)=0, SUM(F6,H6,J6,L6,N6), "")</f>
        <v>14280</v>
      </c>
      <c r="Q6" s="5">
        <f>IF(COUNTBLANK(B6)=0,IF(OR(E6=0,G6=0,I6=0,K6=0,M6=0),C6*summary!$C$14*POWER(1-summary!$C$15,O6),C6*POWER(1-summary!$C$15,O6)), "")</f>
        <v>53177.647031249981</v>
      </c>
      <c r="R6" s="5">
        <f>IF(COUNTBLANK(Q6)=0,TAXED(Q6),"")</f>
        <v>46224.352899999998</v>
      </c>
      <c r="S6" s="5">
        <f t="shared" ref="S6:S60" si="2">IF(COUNTBLANK(B6)=0,(D6-R6)+P6,"")</f>
        <v>17081.832999999999</v>
      </c>
      <c r="T6" s="5">
        <f>IF(COUNTBLANK(B6)=0,T5+S6,"")</f>
        <v>52304.292699999998</v>
      </c>
      <c r="U6" s="5">
        <f>IF(COUNTBLANK(B6)=0,U5*(1+summary!$C$17)+S6,"")</f>
        <v>54769.864879000001</v>
      </c>
    </row>
    <row r="7" spans="2:23" ht="14.1" customHeight="1" x14ac:dyDescent="0.45">
      <c r="B7" s="11">
        <f>IF(COUNTBLANK(B6)=0, IF((B6+1)&lt;=summary!$C$4, B6+1, ""), "")</f>
        <v>34</v>
      </c>
      <c r="C7" s="5">
        <f>IF(COUNTBLANK(B7)=0,C6*(1+summary!$C$13),"")</f>
        <v>58609.772265624983</v>
      </c>
      <c r="D7" s="5">
        <f>IF(COUNTBLANK(C7)=0, TAXED(C7), "")</f>
        <v>50026.840600000003</v>
      </c>
      <c r="E7" s="11">
        <f t="shared" ref="E7:E60" si="3">IF((COUNTBLANK(B7)+COUNTBLANK(E6))=0,E6+1,"")</f>
        <v>2</v>
      </c>
      <c r="F7" s="5">
        <f>IF(COUNTBLANK(B7)=0, IF(E7&lt;=18,summary!$C$8*POWER(1+summary!$C$16,B7-summary!$C$3), IF(E7&lt;=22,summary!$C$10*POWER(1+summary!$C$16,B7-summary!$C$3),"")), "")</f>
        <v>14565.6</v>
      </c>
      <c r="G7" s="11" t="str">
        <f>IF(AND(summary!$C$6&gt;1,COUNTBLANK(B7)=0),IF(E7&gt;=summary!$C$7,E7-summary!$C$7,""),"")</f>
        <v/>
      </c>
      <c r="H7" s="5" t="str">
        <f>IF(COUNTBLANK(B7)=0, IF(G7&lt;=18,summary!$C$8*POWER(1+summary!$C$16,B7-summary!$C$3)*(1-summary!$C$9), IF(G7&lt;=22,summary!$C$10*POWER(1+summary!$C$16,B7-summary!$C$3)*(1-summary!$C$9),"")), "")</f>
        <v/>
      </c>
      <c r="I7" s="11" t="str">
        <f>IF(AND(summary!$C$6&gt;2,COUNTBLANK(B7)=0),IF(E7&gt;=(2*summary!$C$7),E7-(2*summary!$C$7),""),"")</f>
        <v/>
      </c>
      <c r="J7" s="5" t="str">
        <f>IF(COUNTBLANK(B7)=0, IF(I7&lt;=18,summary!$C$8*POWER(1+summary!$C$16,B7-summary!$C$3)*(1-summary!$C$9), IF(I7&lt;=22,summary!$C$10*POWER(1+summary!$C$16,B7-summary!$C$3)*(1-summary!$C$9),"")), "")</f>
        <v/>
      </c>
      <c r="K7" s="11" t="str">
        <f>IF(AND(summary!$C$6&gt;3,COUNTBLANK(B7)=0),IF(E7&gt;=(3*summary!$C$7),E7-(3*summary!$C$7),""),"")</f>
        <v/>
      </c>
      <c r="L7" s="5" t="str">
        <f>IF(COUNTBLANK(B7)=0, IF(K7&lt;=18,summary!$C$8*POWER(1+summary!$C$16,B7-summary!$C$3)*(1-summary!$C$9), IF(K7&lt;=22,summary!$C$10*POWER(1+summary!$C$16,B7-summary!$C$3)*(1-summary!$C$9),"")), "")</f>
        <v/>
      </c>
      <c r="M7" s="11" t="str">
        <f>IF(AND(summary!$C$6&gt;4,COUNTBLANK(B7)=0),IF(E7&gt;=(4*summary!$C$7),E7-(4*summary!$C$7),""),"")</f>
        <v/>
      </c>
      <c r="N7" s="5" t="str">
        <f>IF(COUNTBLANK(B7)=0, IF(M7&lt;=18,summary!$C$8*POWER(1+summary!$C$16,B7-summary!$C$3)*(1-summary!$C$9), IF(M7&lt;=22,summary!$C$10*POWER(1+summary!$C$16,B7-summary!$C$3)*(1-summary!$C$9),"")), "")</f>
        <v/>
      </c>
      <c r="O7" s="12">
        <f t="shared" si="0"/>
        <v>1</v>
      </c>
      <c r="P7" s="5">
        <f t="shared" si="1"/>
        <v>14565.6</v>
      </c>
      <c r="Q7" s="5">
        <f>IF(COUNTBLANK(B7)=0,IF(OR(E7=0,G7=0,I7=0,K7=0,M7=0),C7*summary!$C$14*POWER(1-summary!$C$15,O7),C7*POWER(1-summary!$C$15,O7)), "")</f>
        <v>54507.088207031229</v>
      </c>
      <c r="R7" s="5">
        <f>IF(COUNTBLANK(Q7)=0,TAXED(Q7),"")</f>
        <v>47154.9617</v>
      </c>
      <c r="S7" s="5">
        <f t="shared" si="2"/>
        <v>17437.478900000002</v>
      </c>
      <c r="T7" s="5">
        <f t="shared" ref="T7:T60" si="4">IF(COUNTBLANK(B7)=0,T6+S7,"")</f>
        <v>69741.771600000007</v>
      </c>
      <c r="U7" s="5">
        <f>IF(COUNTBLANK(B7)=0,U6*(1+summary!$C$17)+S7,"")</f>
        <v>76041.234320529999</v>
      </c>
    </row>
    <row r="8" spans="2:23" ht="14.1" customHeight="1" x14ac:dyDescent="0.45">
      <c r="B8" s="11">
        <f>IF(COUNTBLANK(B7)=0, IF((B7+1)&lt;=summary!$C$4, B7+1, ""), "")</f>
        <v>35</v>
      </c>
      <c r="C8" s="5">
        <f>IF(COUNTBLANK(B8)=0,C7*(1+summary!$C$13),"")</f>
        <v>60075.016572265602</v>
      </c>
      <c r="D8" s="5">
        <f>IF(COUNTBLANK(C8)=0, TAXED(C8), "")</f>
        <v>51052.511599999998</v>
      </c>
      <c r="E8" s="11">
        <f t="shared" si="3"/>
        <v>3</v>
      </c>
      <c r="F8" s="5">
        <f>IF(COUNTBLANK(B8)=0, IF(E8&lt;=18,summary!$C$8*POWER(1+summary!$C$16,B8-summary!$C$3), IF(E8&lt;=22,summary!$C$10*POWER(1+summary!$C$16,B8-summary!$C$3),"")), "")</f>
        <v>14856.911999999998</v>
      </c>
      <c r="G8" s="11" t="str">
        <f>IF(AND(summary!$C$6&gt;1,COUNTBLANK(B8)=0),IF(E8&gt;=summary!$C$7,E8-summary!$C$7,""),"")</f>
        <v/>
      </c>
      <c r="H8" s="5" t="str">
        <f>IF(COUNTBLANK(B8)=0, IF(G8&lt;=18,summary!$C$8*POWER(1+summary!$C$16,B8-summary!$C$3)*(1-summary!$C$9), IF(G8&lt;=22,summary!$C$10*POWER(1+summary!$C$16,B8-summary!$C$3)*(1-summary!$C$9),"")), "")</f>
        <v/>
      </c>
      <c r="I8" s="11" t="str">
        <f>IF(AND(summary!$C$6&gt;2,COUNTBLANK(B8)=0),IF(E8&gt;=(2*summary!$C$7),E8-(2*summary!$C$7),""),"")</f>
        <v/>
      </c>
      <c r="J8" s="5" t="str">
        <f>IF(COUNTBLANK(B8)=0, IF(I8&lt;=18,summary!$C$8*POWER(1+summary!$C$16,B8-summary!$C$3)*(1-summary!$C$9), IF(I8&lt;=22,summary!$C$10*POWER(1+summary!$C$16,B8-summary!$C$3)*(1-summary!$C$9),"")), "")</f>
        <v/>
      </c>
      <c r="K8" s="11" t="str">
        <f>IF(AND(summary!$C$6&gt;3,COUNTBLANK(B8)=0),IF(E8&gt;=(3*summary!$C$7),E8-(3*summary!$C$7),""),"")</f>
        <v/>
      </c>
      <c r="L8" s="5" t="str">
        <f>IF(COUNTBLANK(B8)=0, IF(K8&lt;=18,summary!$C$8*POWER(1+summary!$C$16,B8-summary!$C$3)*(1-summary!$C$9), IF(K8&lt;=22,summary!$C$10*POWER(1+summary!$C$16,B8-summary!$C$3)*(1-summary!$C$9),"")), "")</f>
        <v/>
      </c>
      <c r="M8" s="11" t="str">
        <f>IF(AND(summary!$C$6&gt;4,COUNTBLANK(B8)=0),IF(E8&gt;=(4*summary!$C$7),E8-(4*summary!$C$7),""),"")</f>
        <v/>
      </c>
      <c r="N8" s="5" t="str">
        <f>IF(COUNTBLANK(B8)=0, IF(M8&lt;=18,summary!$C$8*POWER(1+summary!$C$16,B8-summary!$C$3)*(1-summary!$C$9), IF(M8&lt;=22,summary!$C$10*POWER(1+summary!$C$16,B8-summary!$C$3)*(1-summary!$C$9),"")), "")</f>
        <v/>
      </c>
      <c r="O8" s="12">
        <f t="shared" si="0"/>
        <v>1</v>
      </c>
      <c r="P8" s="5">
        <f t="shared" si="1"/>
        <v>14856.911999999998</v>
      </c>
      <c r="Q8" s="5">
        <f>IF(COUNTBLANK(B8)=0,IF(OR(E8=0,G8=0,I8=0,K8=0,M8=0),C8*summary!$C$14*POWER(1-summary!$C$15,O8),C8*POWER(1-summary!$C$15,O8)), "")</f>
        <v>55869.765412207009</v>
      </c>
      <c r="R8" s="5">
        <f>IF(COUNTBLANK(Q8)=0,TAXED(Q8),"")</f>
        <v>48108.835800000001</v>
      </c>
      <c r="S8" s="5">
        <f t="shared" si="2"/>
        <v>17800.587799999994</v>
      </c>
      <c r="T8" s="5">
        <f t="shared" si="4"/>
        <v>87542.359400000001</v>
      </c>
      <c r="U8" s="5">
        <f>IF(COUNTBLANK(B8)=0,U7*(1+summary!$C$17)+S8,"")</f>
        <v>99164.708522967092</v>
      </c>
    </row>
    <row r="9" spans="2:23" ht="14.1" customHeight="1" x14ac:dyDescent="0.45">
      <c r="B9" s="11">
        <f>IF(COUNTBLANK(B8)=0, IF((B8+1)&lt;=summary!$C$4, B8+1, ""), "")</f>
        <v>36</v>
      </c>
      <c r="C9" s="5">
        <f>IF(COUNTBLANK(B9)=0,C8*(1+summary!$C$13),"")</f>
        <v>61576.891986572235</v>
      </c>
      <c r="D9" s="5">
        <f>IF(COUNTBLANK(C9)=0, TAXED(C9), "")</f>
        <v>52103.824399999998</v>
      </c>
      <c r="E9" s="11">
        <f t="shared" si="3"/>
        <v>4</v>
      </c>
      <c r="F9" s="5">
        <f>IF(COUNTBLANK(B9)=0, IF(E9&lt;=18,summary!$C$8*POWER(1+summary!$C$16,B9-summary!$C$3), IF(E9&lt;=22,summary!$C$10*POWER(1+summary!$C$16,B9-summary!$C$3),"")), "")</f>
        <v>15154.05024</v>
      </c>
      <c r="G9" s="11" t="str">
        <f>IF(AND(summary!$C$6&gt;1,COUNTBLANK(B9)=0),IF(E9&gt;=summary!$C$7,E9-summary!$C$7,""),"")</f>
        <v/>
      </c>
      <c r="H9" s="5" t="str">
        <f>IF(COUNTBLANK(B9)=0, IF(G9&lt;=18,summary!$C$8*POWER(1+summary!$C$16,B9-summary!$C$3)*(1-summary!$C$9), IF(G9&lt;=22,summary!$C$10*POWER(1+summary!$C$16,B9-summary!$C$3)*(1-summary!$C$9),"")), "")</f>
        <v/>
      </c>
      <c r="I9" s="11" t="str">
        <f>IF(AND(summary!$C$6&gt;2,COUNTBLANK(B9)=0),IF(E9&gt;=(2*summary!$C$7),E9-(2*summary!$C$7),""),"")</f>
        <v/>
      </c>
      <c r="J9" s="5" t="str">
        <f>IF(COUNTBLANK(B9)=0, IF(I9&lt;=18,summary!$C$8*POWER(1+summary!$C$16,B9-summary!$C$3)*(1-summary!$C$9), IF(I9&lt;=22,summary!$C$10*POWER(1+summary!$C$16,B9-summary!$C$3)*(1-summary!$C$9),"")), "")</f>
        <v/>
      </c>
      <c r="K9" s="11" t="str">
        <f>IF(AND(summary!$C$6&gt;3,COUNTBLANK(B9)=0),IF(E9&gt;=(3*summary!$C$7),E9-(3*summary!$C$7),""),"")</f>
        <v/>
      </c>
      <c r="L9" s="5" t="str">
        <f>IF(COUNTBLANK(B9)=0, IF(K9&lt;=18,summary!$C$8*POWER(1+summary!$C$16,B9-summary!$C$3)*(1-summary!$C$9), IF(K9&lt;=22,summary!$C$10*POWER(1+summary!$C$16,B9-summary!$C$3)*(1-summary!$C$9),"")), "")</f>
        <v/>
      </c>
      <c r="M9" s="11" t="str">
        <f>IF(AND(summary!$C$6&gt;4,COUNTBLANK(B9)=0),IF(E9&gt;=(4*summary!$C$7),E9-(4*summary!$C$7),""),"")</f>
        <v/>
      </c>
      <c r="N9" s="5" t="str">
        <f>IF(COUNTBLANK(B9)=0, IF(M9&lt;=18,summary!$C$8*POWER(1+summary!$C$16,B9-summary!$C$3)*(1-summary!$C$9), IF(M9&lt;=22,summary!$C$10*POWER(1+summary!$C$16,B9-summary!$C$3)*(1-summary!$C$9),"")), "")</f>
        <v/>
      </c>
      <c r="O9" s="12">
        <f t="shared" si="0"/>
        <v>1</v>
      </c>
      <c r="P9" s="5">
        <f t="shared" si="1"/>
        <v>15154.05024</v>
      </c>
      <c r="Q9" s="5">
        <f>IF(COUNTBLANK(B9)=0,IF(OR(E9=0,G9=0,I9=0,K9=0,M9=0),C9*summary!$C$14*POWER(1-summary!$C$15,O9),C9*POWER(1-summary!$C$15,O9)), "")</f>
        <v>57266.509547512178</v>
      </c>
      <c r="R9" s="5">
        <f>IF(COUNTBLANK(Q9)=0,TAXED(Q9),"")</f>
        <v>49086.556700000001</v>
      </c>
      <c r="S9" s="5">
        <f t="shared" si="2"/>
        <v>18171.317939999997</v>
      </c>
      <c r="T9" s="5">
        <f t="shared" si="4"/>
        <v>105713.67733999999</v>
      </c>
      <c r="U9" s="5">
        <f>IF(COUNTBLANK(B9)=0,U8*(1+summary!$C$17)+S9,"")</f>
        <v>124277.55605957478</v>
      </c>
    </row>
    <row r="10" spans="2:23" ht="14.1" customHeight="1" x14ac:dyDescent="0.45">
      <c r="B10" s="11">
        <f>IF(COUNTBLANK(B9)=0, IF((B9+1)&lt;=summary!$C$4, B9+1, ""), "")</f>
        <v>37</v>
      </c>
      <c r="C10" s="5">
        <f>IF(COUNTBLANK(B10)=0,C9*(1+summary!$C$13),"")</f>
        <v>63116.314286236535</v>
      </c>
      <c r="D10" s="5">
        <f>IF(COUNTBLANK(C10)=0, TAXED(C10), "")</f>
        <v>53181.42</v>
      </c>
      <c r="E10" s="11">
        <f t="shared" si="3"/>
        <v>5</v>
      </c>
      <c r="F10" s="5">
        <f>IF(COUNTBLANK(B10)=0, IF(E10&lt;=18,summary!$C$8*POWER(1+summary!$C$16,B10-summary!$C$3), IF(E10&lt;=22,summary!$C$10*POWER(1+summary!$C$16,B10-summary!$C$3),"")), "")</f>
        <v>15457.131244800001</v>
      </c>
      <c r="G10" s="11" t="str">
        <f>IF(AND(summary!$C$6&gt;1,COUNTBLANK(B10)=0),IF(E10&gt;=summary!$C$7,E10-summary!$C$7,""),"")</f>
        <v/>
      </c>
      <c r="H10" s="5" t="str">
        <f>IF(COUNTBLANK(B10)=0, IF(G10&lt;=18,summary!$C$8*POWER(1+summary!$C$16,B10-summary!$C$3)*(1-summary!$C$9), IF(G10&lt;=22,summary!$C$10*POWER(1+summary!$C$16,B10-summary!$C$3)*(1-summary!$C$9),"")), "")</f>
        <v/>
      </c>
      <c r="I10" s="11" t="str">
        <f>IF(AND(summary!$C$6&gt;2,COUNTBLANK(B10)=0),IF(E10&gt;=(2*summary!$C$7),E10-(2*summary!$C$7),""),"")</f>
        <v/>
      </c>
      <c r="J10" s="5" t="str">
        <f>IF(COUNTBLANK(B10)=0, IF(I10&lt;=18,summary!$C$8*POWER(1+summary!$C$16,B10-summary!$C$3)*(1-summary!$C$9), IF(I10&lt;=22,summary!$C$10*POWER(1+summary!$C$16,B10-summary!$C$3)*(1-summary!$C$9),"")), "")</f>
        <v/>
      </c>
      <c r="K10" s="11" t="str">
        <f>IF(AND(summary!$C$6&gt;3,COUNTBLANK(B10)=0),IF(E10&gt;=(3*summary!$C$7),E10-(3*summary!$C$7),""),"")</f>
        <v/>
      </c>
      <c r="L10" s="5" t="str">
        <f>IF(COUNTBLANK(B10)=0, IF(K10&lt;=18,summary!$C$8*POWER(1+summary!$C$16,B10-summary!$C$3)*(1-summary!$C$9), IF(K10&lt;=22,summary!$C$10*POWER(1+summary!$C$16,B10-summary!$C$3)*(1-summary!$C$9),"")), "")</f>
        <v/>
      </c>
      <c r="M10" s="11" t="str">
        <f>IF(AND(summary!$C$6&gt;4,COUNTBLANK(B10)=0),IF(E10&gt;=(4*summary!$C$7),E10-(4*summary!$C$7),""),"")</f>
        <v/>
      </c>
      <c r="N10" s="5" t="str">
        <f>IF(COUNTBLANK(B10)=0, IF(M10&lt;=18,summary!$C$8*POWER(1+summary!$C$16,B10-summary!$C$3)*(1-summary!$C$9), IF(M10&lt;=22,summary!$C$10*POWER(1+summary!$C$16,B10-summary!$C$3)*(1-summary!$C$9),"")), "")</f>
        <v/>
      </c>
      <c r="O10" s="12">
        <f t="shared" si="0"/>
        <v>1</v>
      </c>
      <c r="P10" s="5">
        <f t="shared" si="1"/>
        <v>15457.131244800001</v>
      </c>
      <c r="Q10" s="5">
        <f>IF(COUNTBLANK(B10)=0,IF(OR(E10=0,G10=0,I10=0,K10=0,M10=0),C10*summary!$C$14*POWER(1-summary!$C$15,O10),C10*POWER(1-summary!$C$15,O10)), "")</f>
        <v>58698.172286199973</v>
      </c>
      <c r="R10" s="5">
        <f>IF(COUNTBLANK(Q10)=0,TAXED(Q10),"")</f>
        <v>50088.720600000001</v>
      </c>
      <c r="S10" s="5">
        <f t="shared" si="2"/>
        <v>18549.8306448</v>
      </c>
      <c r="T10" s="5">
        <f t="shared" si="4"/>
        <v>124263.5079848</v>
      </c>
      <c r="U10" s="5">
        <f>IF(COUNTBLANK(B10)=0,U9*(1+summary!$C$17)+S10,"")</f>
        <v>151526.81562854504</v>
      </c>
    </row>
    <row r="11" spans="2:23" ht="14.1" customHeight="1" x14ac:dyDescent="0.45">
      <c r="B11" s="11">
        <f>IF(COUNTBLANK(B10)=0, IF((B10+1)&lt;=summary!$C$4, B10+1, ""), "")</f>
        <v>38</v>
      </c>
      <c r="C11" s="5">
        <f>IF(COUNTBLANK(B11)=0,C10*(1+summary!$C$13),"")</f>
        <v>64694.222143392442</v>
      </c>
      <c r="D11" s="5">
        <f>IF(COUNTBLANK(C11)=0, TAXED(C11), "")</f>
        <v>54285.955499999996</v>
      </c>
      <c r="E11" s="11">
        <f t="shared" si="3"/>
        <v>6</v>
      </c>
      <c r="F11" s="5">
        <f>IF(COUNTBLANK(B11)=0, IF(E11&lt;=18,summary!$C$8*POWER(1+summary!$C$16,B11-summary!$C$3), IF(E11&lt;=22,summary!$C$10*POWER(1+summary!$C$16,B11-summary!$C$3),"")), "")</f>
        <v>15766.273869696</v>
      </c>
      <c r="G11" s="11" t="str">
        <f>IF(AND(summary!$C$6&gt;1,COUNTBLANK(B11)=0),IF(E11&gt;=summary!$C$7,E11-summary!$C$7,""),"")</f>
        <v/>
      </c>
      <c r="H11" s="5" t="str">
        <f>IF(COUNTBLANK(B11)=0, IF(G11&lt;=18,summary!$C$8*POWER(1+summary!$C$16,B11-summary!$C$3)*(1-summary!$C$9), IF(G11&lt;=22,summary!$C$10*POWER(1+summary!$C$16,B11-summary!$C$3)*(1-summary!$C$9),"")), "")</f>
        <v/>
      </c>
      <c r="I11" s="11" t="str">
        <f>IF(AND(summary!$C$6&gt;2,COUNTBLANK(B11)=0),IF(E11&gt;=(2*summary!$C$7),E11-(2*summary!$C$7),""),"")</f>
        <v/>
      </c>
      <c r="J11" s="5" t="str">
        <f>IF(COUNTBLANK(B11)=0, IF(I11&lt;=18,summary!$C$8*POWER(1+summary!$C$16,B11-summary!$C$3)*(1-summary!$C$9), IF(I11&lt;=22,summary!$C$10*POWER(1+summary!$C$16,B11-summary!$C$3)*(1-summary!$C$9),"")), "")</f>
        <v/>
      </c>
      <c r="K11" s="11" t="str">
        <f>IF(AND(summary!$C$6&gt;3,COUNTBLANK(B11)=0),IF(E11&gt;=(3*summary!$C$7),E11-(3*summary!$C$7),""),"")</f>
        <v/>
      </c>
      <c r="L11" s="5" t="str">
        <f>IF(COUNTBLANK(B11)=0, IF(K11&lt;=18,summary!$C$8*POWER(1+summary!$C$16,B11-summary!$C$3)*(1-summary!$C$9), IF(K11&lt;=22,summary!$C$10*POWER(1+summary!$C$16,B11-summary!$C$3)*(1-summary!$C$9),"")), "")</f>
        <v/>
      </c>
      <c r="M11" s="11" t="str">
        <f>IF(AND(summary!$C$6&gt;4,COUNTBLANK(B11)=0),IF(E11&gt;=(4*summary!$C$7),E11-(4*summary!$C$7),""),"")</f>
        <v/>
      </c>
      <c r="N11" s="5" t="str">
        <f>IF(COUNTBLANK(B11)=0, IF(M11&lt;=18,summary!$C$8*POWER(1+summary!$C$16,B11-summary!$C$3)*(1-summary!$C$9), IF(M11&lt;=22,summary!$C$10*POWER(1+summary!$C$16,B11-summary!$C$3)*(1-summary!$C$9),"")), "")</f>
        <v/>
      </c>
      <c r="O11" s="12">
        <f t="shared" si="0"/>
        <v>1</v>
      </c>
      <c r="P11" s="5">
        <f t="shared" si="1"/>
        <v>15766.273869696</v>
      </c>
      <c r="Q11" s="5">
        <f>IF(COUNTBLANK(B11)=0,IF(OR(E11=0,G11=0,I11=0,K11=0,M11=0),C11*summary!$C$14*POWER(1-summary!$C$15,O11),C11*POWER(1-summary!$C$15,O11)), "")</f>
        <v>60165.626593354966</v>
      </c>
      <c r="R11" s="5">
        <f>IF(COUNTBLANK(Q11)=0,TAXED(Q11),"")</f>
        <v>51115.938600000001</v>
      </c>
      <c r="S11" s="5">
        <f t="shared" si="2"/>
        <v>18936.290769695996</v>
      </c>
      <c r="T11" s="5">
        <f t="shared" si="4"/>
        <v>143199.79875449601</v>
      </c>
      <c r="U11" s="5">
        <f>IF(COUNTBLANK(B11)=0,U10*(1+summary!$C$17)+S11,"")</f>
        <v>181069.9834922392</v>
      </c>
    </row>
    <row r="12" spans="2:23" ht="14.1" customHeight="1" x14ac:dyDescent="0.45">
      <c r="B12" s="11">
        <f>IF(COUNTBLANK(B11)=0, IF((B11+1)&lt;=summary!$C$4, B11+1, ""), "")</f>
        <v>39</v>
      </c>
      <c r="C12" s="5">
        <f>IF(COUNTBLANK(B12)=0,C11*(1+summary!$C$13),"")</f>
        <v>66311.577696977241</v>
      </c>
      <c r="D12" s="5">
        <f>IF(COUNTBLANK(C12)=0, TAXED(C12), "")</f>
        <v>55418.104399999997</v>
      </c>
      <c r="E12" s="11">
        <f t="shared" si="3"/>
        <v>7</v>
      </c>
      <c r="F12" s="5">
        <f>IF(COUNTBLANK(B12)=0, IF(E12&lt;=18,summary!$C$8*POWER(1+summary!$C$16,B12-summary!$C$3), IF(E12&lt;=22,summary!$C$10*POWER(1+summary!$C$16,B12-summary!$C$3),"")), "")</f>
        <v>16081.599347089918</v>
      </c>
      <c r="G12" s="11" t="str">
        <f>IF(AND(summary!$C$6&gt;1,COUNTBLANK(B12)=0),IF(E12&gt;=summary!$C$7,E12-summary!$C$7,""),"")</f>
        <v/>
      </c>
      <c r="H12" s="5" t="str">
        <f>IF(COUNTBLANK(B12)=0, IF(G12&lt;=18,summary!$C$8*POWER(1+summary!$C$16,B12-summary!$C$3)*(1-summary!$C$9), IF(G12&lt;=22,summary!$C$10*POWER(1+summary!$C$16,B12-summary!$C$3)*(1-summary!$C$9),"")), "")</f>
        <v/>
      </c>
      <c r="I12" s="11" t="str">
        <f>IF(AND(summary!$C$6&gt;2,COUNTBLANK(B12)=0),IF(E12&gt;=(2*summary!$C$7),E12-(2*summary!$C$7),""),"")</f>
        <v/>
      </c>
      <c r="J12" s="5" t="str">
        <f>IF(COUNTBLANK(B12)=0, IF(I12&lt;=18,summary!$C$8*POWER(1+summary!$C$16,B12-summary!$C$3)*(1-summary!$C$9), IF(I12&lt;=22,summary!$C$10*POWER(1+summary!$C$16,B12-summary!$C$3)*(1-summary!$C$9),"")), "")</f>
        <v/>
      </c>
      <c r="K12" s="11" t="str">
        <f>IF(AND(summary!$C$6&gt;3,COUNTBLANK(B12)=0),IF(E12&gt;=(3*summary!$C$7),E12-(3*summary!$C$7),""),"")</f>
        <v/>
      </c>
      <c r="L12" s="5" t="str">
        <f>IF(COUNTBLANK(B12)=0, IF(K12&lt;=18,summary!$C$8*POWER(1+summary!$C$16,B12-summary!$C$3)*(1-summary!$C$9), IF(K12&lt;=22,summary!$C$10*POWER(1+summary!$C$16,B12-summary!$C$3)*(1-summary!$C$9),"")), "")</f>
        <v/>
      </c>
      <c r="M12" s="11" t="str">
        <f>IF(AND(summary!$C$6&gt;4,COUNTBLANK(B12)=0),IF(E12&gt;=(4*summary!$C$7),E12-(4*summary!$C$7),""),"")</f>
        <v/>
      </c>
      <c r="N12" s="5" t="str">
        <f>IF(COUNTBLANK(B12)=0, IF(M12&lt;=18,summary!$C$8*POWER(1+summary!$C$16,B12-summary!$C$3)*(1-summary!$C$9), IF(M12&lt;=22,summary!$C$10*POWER(1+summary!$C$16,B12-summary!$C$3)*(1-summary!$C$9),"")), "")</f>
        <v/>
      </c>
      <c r="O12" s="12">
        <f t="shared" si="0"/>
        <v>1</v>
      </c>
      <c r="P12" s="5">
        <f t="shared" si="1"/>
        <v>16081.599347089918</v>
      </c>
      <c r="Q12" s="5">
        <f>IF(COUNTBLANK(B12)=0,IF(OR(E12=0,G12=0,I12=0,K12=0,M12=0),C12*summary!$C$14*POWER(1-summary!$C$15,O12),C12*POWER(1-summary!$C$15,O12)), "")</f>
        <v>61669.767258188833</v>
      </c>
      <c r="R12" s="5">
        <f>IF(COUNTBLANK(Q12)=0,TAXED(Q12),"")</f>
        <v>52168.837099999997</v>
      </c>
      <c r="S12" s="5">
        <f t="shared" si="2"/>
        <v>19330.866647089919</v>
      </c>
      <c r="T12" s="5">
        <f t="shared" si="4"/>
        <v>162530.66540158592</v>
      </c>
      <c r="U12" s="5">
        <f>IF(COUNTBLANK(B12)=0,U11*(1+summary!$C$17)+S12,"")</f>
        <v>213075.74898378589</v>
      </c>
    </row>
    <row r="13" spans="2:23" ht="14.1" customHeight="1" x14ac:dyDescent="0.45">
      <c r="B13" s="11">
        <f>IF(COUNTBLANK(B12)=0, IF((B12+1)&lt;=summary!$C$4, B12+1, ""), "")</f>
        <v>40</v>
      </c>
      <c r="C13" s="5">
        <f>IF(COUNTBLANK(B13)=0,C12*(1+summary!$C$13),"")</f>
        <v>67969.367139401671</v>
      </c>
      <c r="D13" s="5">
        <f>IF(COUNTBLANK(C13)=0, TAXED(C13), "")</f>
        <v>56578.557000000001</v>
      </c>
      <c r="E13" s="11">
        <f t="shared" si="3"/>
        <v>8</v>
      </c>
      <c r="F13" s="5">
        <f>IF(COUNTBLANK(B13)=0, IF(E13&lt;=18,summary!$C$8*POWER(1+summary!$C$16,B13-summary!$C$3), IF(E13&lt;=22,summary!$C$10*POWER(1+summary!$C$16,B13-summary!$C$3),"")), "")</f>
        <v>16403.231334031716</v>
      </c>
      <c r="G13" s="11" t="str">
        <f>IF(AND(summary!$C$6&gt;1,COUNTBLANK(B13)=0),IF(E13&gt;=summary!$C$7,E13-summary!$C$7,""),"")</f>
        <v/>
      </c>
      <c r="H13" s="5" t="str">
        <f>IF(COUNTBLANK(B13)=0, IF(G13&lt;=18,summary!$C$8*POWER(1+summary!$C$16,B13-summary!$C$3)*(1-summary!$C$9), IF(G13&lt;=22,summary!$C$10*POWER(1+summary!$C$16,B13-summary!$C$3)*(1-summary!$C$9),"")), "")</f>
        <v/>
      </c>
      <c r="I13" s="11" t="str">
        <f>IF(AND(summary!$C$6&gt;2,COUNTBLANK(B13)=0),IF(E13&gt;=(2*summary!$C$7),E13-(2*summary!$C$7),""),"")</f>
        <v/>
      </c>
      <c r="J13" s="5" t="str">
        <f>IF(COUNTBLANK(B13)=0, IF(I13&lt;=18,summary!$C$8*POWER(1+summary!$C$16,B13-summary!$C$3)*(1-summary!$C$9), IF(I13&lt;=22,summary!$C$10*POWER(1+summary!$C$16,B13-summary!$C$3)*(1-summary!$C$9),"")), "")</f>
        <v/>
      </c>
      <c r="K13" s="11" t="str">
        <f>IF(AND(summary!$C$6&gt;3,COUNTBLANK(B13)=0),IF(E13&gt;=(3*summary!$C$7),E13-(3*summary!$C$7),""),"")</f>
        <v/>
      </c>
      <c r="L13" s="5" t="str">
        <f>IF(COUNTBLANK(B13)=0, IF(K13&lt;=18,summary!$C$8*POWER(1+summary!$C$16,B13-summary!$C$3)*(1-summary!$C$9), IF(K13&lt;=22,summary!$C$10*POWER(1+summary!$C$16,B13-summary!$C$3)*(1-summary!$C$9),"")), "")</f>
        <v/>
      </c>
      <c r="M13" s="11" t="str">
        <f>IF(AND(summary!$C$6&gt;4,COUNTBLANK(B13)=0),IF(E13&gt;=(4*summary!$C$7),E13-(4*summary!$C$7),""),"")</f>
        <v/>
      </c>
      <c r="N13" s="5" t="str">
        <f>IF(COUNTBLANK(B13)=0, IF(M13&lt;=18,summary!$C$8*POWER(1+summary!$C$16,B13-summary!$C$3)*(1-summary!$C$9), IF(M13&lt;=22,summary!$C$10*POWER(1+summary!$C$16,B13-summary!$C$3)*(1-summary!$C$9),"")), "")</f>
        <v/>
      </c>
      <c r="O13" s="12">
        <f t="shared" si="0"/>
        <v>1</v>
      </c>
      <c r="P13" s="5">
        <f t="shared" si="1"/>
        <v>16403.231334031716</v>
      </c>
      <c r="Q13" s="5">
        <f>IF(COUNTBLANK(B13)=0,IF(OR(E13=0,G13=0,I13=0,K13=0,M13=0),C13*summary!$C$14*POWER(1-summary!$C$15,O13),C13*POWER(1-summary!$C$15,O13)), "")</f>
        <v>63211.511439643553</v>
      </c>
      <c r="R13" s="5">
        <f>IF(COUNTBLANK(Q13)=0,TAXED(Q13),"")</f>
        <v>53248.057999999997</v>
      </c>
      <c r="S13" s="5">
        <f t="shared" si="2"/>
        <v>19733.730334031719</v>
      </c>
      <c r="T13" s="5">
        <f t="shared" si="4"/>
        <v>182264.39573561764</v>
      </c>
      <c r="U13" s="5">
        <f>IF(COUNTBLANK(B13)=0,U12*(1+summary!$C$17)+S13,"")</f>
        <v>247724.78174668262</v>
      </c>
    </row>
    <row r="14" spans="2:23" ht="14.1" customHeight="1" x14ac:dyDescent="0.45">
      <c r="B14" s="11">
        <f>IF(COUNTBLANK(B13)=0, IF((B13+1)&lt;=summary!$C$4, B13+1, ""), "")</f>
        <v>41</v>
      </c>
      <c r="C14" s="5">
        <f>IF(COUNTBLANK(B14)=0,C13*(1+summary!$C$13),"")</f>
        <v>69668.6013178867</v>
      </c>
      <c r="D14" s="5">
        <f>IF(COUNTBLANK(C14)=0, TAXED(C14), "")</f>
        <v>57768.020900000003</v>
      </c>
      <c r="E14" s="11">
        <f t="shared" si="3"/>
        <v>9</v>
      </c>
      <c r="F14" s="5">
        <f>IF(COUNTBLANK(B14)=0, IF(E14&lt;=18,summary!$C$8*POWER(1+summary!$C$16,B14-summary!$C$3), IF(E14&lt;=22,summary!$C$10*POWER(1+summary!$C$16,B14-summary!$C$3),"")), "")</f>
        <v>16731.295960712352</v>
      </c>
      <c r="G14" s="11" t="str">
        <f>IF(AND(summary!$C$6&gt;1,COUNTBLANK(B14)=0),IF(E14&gt;=summary!$C$7,E14-summary!$C$7,""),"")</f>
        <v/>
      </c>
      <c r="H14" s="5" t="str">
        <f>IF(COUNTBLANK(B14)=0, IF(G14&lt;=18,summary!$C$8*POWER(1+summary!$C$16,B14-summary!$C$3)*(1-summary!$C$9), IF(G14&lt;=22,summary!$C$10*POWER(1+summary!$C$16,B14-summary!$C$3)*(1-summary!$C$9),"")), "")</f>
        <v/>
      </c>
      <c r="I14" s="11" t="str">
        <f>IF(AND(summary!$C$6&gt;2,COUNTBLANK(B14)=0),IF(E14&gt;=(2*summary!$C$7),E14-(2*summary!$C$7),""),"")</f>
        <v/>
      </c>
      <c r="J14" s="5" t="str">
        <f>IF(COUNTBLANK(B14)=0, IF(I14&lt;=18,summary!$C$8*POWER(1+summary!$C$16,B14-summary!$C$3)*(1-summary!$C$9), IF(I14&lt;=22,summary!$C$10*POWER(1+summary!$C$16,B14-summary!$C$3)*(1-summary!$C$9),"")), "")</f>
        <v/>
      </c>
      <c r="K14" s="11" t="str">
        <f>IF(AND(summary!$C$6&gt;3,COUNTBLANK(B14)=0),IF(E14&gt;=(3*summary!$C$7),E14-(3*summary!$C$7),""),"")</f>
        <v/>
      </c>
      <c r="L14" s="5" t="str">
        <f>IF(COUNTBLANK(B14)=0, IF(K14&lt;=18,summary!$C$8*POWER(1+summary!$C$16,B14-summary!$C$3)*(1-summary!$C$9), IF(K14&lt;=22,summary!$C$10*POWER(1+summary!$C$16,B14-summary!$C$3)*(1-summary!$C$9),"")), "")</f>
        <v/>
      </c>
      <c r="M14" s="11" t="str">
        <f>IF(AND(summary!$C$6&gt;4,COUNTBLANK(B14)=0),IF(E14&gt;=(4*summary!$C$7),E14-(4*summary!$C$7),""),"")</f>
        <v/>
      </c>
      <c r="N14" s="5" t="str">
        <f>IF(COUNTBLANK(B14)=0, IF(M14&lt;=18,summary!$C$8*POWER(1+summary!$C$16,B14-summary!$C$3)*(1-summary!$C$9), IF(M14&lt;=22,summary!$C$10*POWER(1+summary!$C$16,B14-summary!$C$3)*(1-summary!$C$9),"")), "")</f>
        <v/>
      </c>
      <c r="O14" s="12">
        <f t="shared" si="0"/>
        <v>1</v>
      </c>
      <c r="P14" s="5">
        <f t="shared" si="1"/>
        <v>16731.295960712352</v>
      </c>
      <c r="Q14" s="5">
        <f>IF(COUNTBLANK(B14)=0,IF(OR(E14=0,G14=0,I14=0,K14=0,M14=0),C14*summary!$C$14*POWER(1-summary!$C$15,O14),C14*POWER(1-summary!$C$15,O14)), "")</f>
        <v>64791.799225634626</v>
      </c>
      <c r="R14" s="5">
        <f>IF(COUNTBLANK(Q14)=0,TAXED(Q14),"")</f>
        <v>54354.259400000003</v>
      </c>
      <c r="S14" s="5">
        <f t="shared" si="2"/>
        <v>20145.057460712353</v>
      </c>
      <c r="T14" s="5">
        <f t="shared" si="4"/>
        <v>202409.45319633</v>
      </c>
      <c r="U14" s="5">
        <f>IF(COUNTBLANK(B14)=0,U13*(1+summary!$C$17)+S14,"")</f>
        <v>285210.57392966276</v>
      </c>
    </row>
    <row r="15" spans="2:23" ht="14.1" customHeight="1" x14ac:dyDescent="0.45">
      <c r="B15" s="11">
        <f>IF(COUNTBLANK(B14)=0, IF((B14+1)&lt;=summary!$C$4, B14+1, ""), "")</f>
        <v>42</v>
      </c>
      <c r="C15" s="5">
        <f>IF(COUNTBLANK(B15)=0,C14*(1+summary!$C$13),"")</f>
        <v>71410.316350833862</v>
      </c>
      <c r="D15" s="5">
        <f>IF(COUNTBLANK(C15)=0, TAXED(C15), "")</f>
        <v>58987.2215</v>
      </c>
      <c r="E15" s="11">
        <f t="shared" si="3"/>
        <v>10</v>
      </c>
      <c r="F15" s="5">
        <f>IF(COUNTBLANK(B15)=0, IF(E15&lt;=18,summary!$C$8*POWER(1+summary!$C$16,B15-summary!$C$3), IF(E15&lt;=22,summary!$C$10*POWER(1+summary!$C$16,B15-summary!$C$3),"")), "")</f>
        <v>17065.921879926598</v>
      </c>
      <c r="G15" s="11" t="str">
        <f>IF(AND(summary!$C$6&gt;1,COUNTBLANK(B15)=0),IF(E15&gt;=summary!$C$7,E15-summary!$C$7,""),"")</f>
        <v/>
      </c>
      <c r="H15" s="5" t="str">
        <f>IF(COUNTBLANK(B15)=0, IF(G15&lt;=18,summary!$C$8*POWER(1+summary!$C$16,B15-summary!$C$3)*(1-summary!$C$9), IF(G15&lt;=22,summary!$C$10*POWER(1+summary!$C$16,B15-summary!$C$3)*(1-summary!$C$9),"")), "")</f>
        <v/>
      </c>
      <c r="I15" s="11" t="str">
        <f>IF(AND(summary!$C$6&gt;2,COUNTBLANK(B15)=0),IF(E15&gt;=(2*summary!$C$7),E15-(2*summary!$C$7),""),"")</f>
        <v/>
      </c>
      <c r="J15" s="5" t="str">
        <f>IF(COUNTBLANK(B15)=0, IF(I15&lt;=18,summary!$C$8*POWER(1+summary!$C$16,B15-summary!$C$3)*(1-summary!$C$9), IF(I15&lt;=22,summary!$C$10*POWER(1+summary!$C$16,B15-summary!$C$3)*(1-summary!$C$9),"")), "")</f>
        <v/>
      </c>
      <c r="K15" s="11" t="str">
        <f>IF(AND(summary!$C$6&gt;3,COUNTBLANK(B15)=0),IF(E15&gt;=(3*summary!$C$7),E15-(3*summary!$C$7),""),"")</f>
        <v/>
      </c>
      <c r="L15" s="5" t="str">
        <f>IF(COUNTBLANK(B15)=0, IF(K15&lt;=18,summary!$C$8*POWER(1+summary!$C$16,B15-summary!$C$3)*(1-summary!$C$9), IF(K15&lt;=22,summary!$C$10*POWER(1+summary!$C$16,B15-summary!$C$3)*(1-summary!$C$9),"")), "")</f>
        <v/>
      </c>
      <c r="M15" s="11" t="str">
        <f>IF(AND(summary!$C$6&gt;4,COUNTBLANK(B15)=0),IF(E15&gt;=(4*summary!$C$7),E15-(4*summary!$C$7),""),"")</f>
        <v/>
      </c>
      <c r="N15" s="5" t="str">
        <f>IF(COUNTBLANK(B15)=0, IF(M15&lt;=18,summary!$C$8*POWER(1+summary!$C$16,B15-summary!$C$3)*(1-summary!$C$9), IF(M15&lt;=22,summary!$C$10*POWER(1+summary!$C$16,B15-summary!$C$3)*(1-summary!$C$9),"")), "")</f>
        <v/>
      </c>
      <c r="O15" s="12">
        <f t="shared" si="0"/>
        <v>1</v>
      </c>
      <c r="P15" s="5">
        <f t="shared" si="1"/>
        <v>17065.921879926598</v>
      </c>
      <c r="Q15" s="5">
        <f>IF(COUNTBLANK(B15)=0,IF(OR(E15=0,G15=0,I15=0,K15=0,M15=0),C15*summary!$C$14*POWER(1-summary!$C$15,O15),C15*POWER(1-summary!$C$15,O15)), "")</f>
        <v>66411.594206275491</v>
      </c>
      <c r="R15" s="5">
        <f>IF(COUNTBLANK(Q15)=0,TAXED(Q15),"")</f>
        <v>55488.115899999997</v>
      </c>
      <c r="S15" s="5">
        <f t="shared" si="2"/>
        <v>20565.027479926601</v>
      </c>
      <c r="T15" s="5">
        <f t="shared" si="4"/>
        <v>222974.48067625659</v>
      </c>
      <c r="U15" s="5">
        <f>IF(COUNTBLANK(B15)=0,U14*(1+summary!$C$17)+S15,"")</f>
        <v>325740.34158466576</v>
      </c>
    </row>
    <row r="16" spans="2:23" ht="14.1" customHeight="1" x14ac:dyDescent="0.45">
      <c r="B16" s="11">
        <f>IF(COUNTBLANK(B15)=0, IF((B15+1)&lt;=summary!$C$4, B15+1, ""), "")</f>
        <v>43</v>
      </c>
      <c r="C16" s="5">
        <f>IF(COUNTBLANK(B16)=0,C15*(1+summary!$C$13),"")</f>
        <v>73195.574259604706</v>
      </c>
      <c r="D16" s="5">
        <f>IF(COUNTBLANK(C16)=0, TAXED(C16), "")</f>
        <v>60236.902000000002</v>
      </c>
      <c r="E16" s="11">
        <f t="shared" si="3"/>
        <v>11</v>
      </c>
      <c r="F16" s="5">
        <f>IF(COUNTBLANK(B16)=0, IF(E16&lt;=18,summary!$C$8*POWER(1+summary!$C$16,B16-summary!$C$3), IF(E16&lt;=22,summary!$C$10*POWER(1+summary!$C$16,B16-summary!$C$3),"")), "")</f>
        <v>17407.240317525127</v>
      </c>
      <c r="G16" s="11" t="str">
        <f>IF(AND(summary!$C$6&gt;1,COUNTBLANK(B16)=0),IF(E16&gt;=summary!$C$7,E16-summary!$C$7,""),"")</f>
        <v/>
      </c>
      <c r="H16" s="5" t="str">
        <f>IF(COUNTBLANK(B16)=0, IF(G16&lt;=18,summary!$C$8*POWER(1+summary!$C$16,B16-summary!$C$3)*(1-summary!$C$9), IF(G16&lt;=22,summary!$C$10*POWER(1+summary!$C$16,B16-summary!$C$3)*(1-summary!$C$9),"")), "")</f>
        <v/>
      </c>
      <c r="I16" s="11" t="str">
        <f>IF(AND(summary!$C$6&gt;2,COUNTBLANK(B16)=0),IF(E16&gt;=(2*summary!$C$7),E16-(2*summary!$C$7),""),"")</f>
        <v/>
      </c>
      <c r="J16" s="5" t="str">
        <f>IF(COUNTBLANK(B16)=0, IF(I16&lt;=18,summary!$C$8*POWER(1+summary!$C$16,B16-summary!$C$3)*(1-summary!$C$9), IF(I16&lt;=22,summary!$C$10*POWER(1+summary!$C$16,B16-summary!$C$3)*(1-summary!$C$9),"")), "")</f>
        <v/>
      </c>
      <c r="K16" s="11" t="str">
        <f>IF(AND(summary!$C$6&gt;3,COUNTBLANK(B16)=0),IF(E16&gt;=(3*summary!$C$7),E16-(3*summary!$C$7),""),"")</f>
        <v/>
      </c>
      <c r="L16" s="5" t="str">
        <f>IF(COUNTBLANK(B16)=0, IF(K16&lt;=18,summary!$C$8*POWER(1+summary!$C$16,B16-summary!$C$3)*(1-summary!$C$9), IF(K16&lt;=22,summary!$C$10*POWER(1+summary!$C$16,B16-summary!$C$3)*(1-summary!$C$9),"")), "")</f>
        <v/>
      </c>
      <c r="M16" s="11" t="str">
        <f>IF(AND(summary!$C$6&gt;4,COUNTBLANK(B16)=0),IF(E16&gt;=(4*summary!$C$7),E16-(4*summary!$C$7),""),"")</f>
        <v/>
      </c>
      <c r="N16" s="5" t="str">
        <f>IF(COUNTBLANK(B16)=0, IF(M16&lt;=18,summary!$C$8*POWER(1+summary!$C$16,B16-summary!$C$3)*(1-summary!$C$9), IF(M16&lt;=22,summary!$C$10*POWER(1+summary!$C$16,B16-summary!$C$3)*(1-summary!$C$9),"")), "")</f>
        <v/>
      </c>
      <c r="O16" s="12">
        <f t="shared" si="0"/>
        <v>1</v>
      </c>
      <c r="P16" s="5">
        <f t="shared" si="1"/>
        <v>17407.240317525127</v>
      </c>
      <c r="Q16" s="5">
        <f>IF(COUNTBLANK(B16)=0,IF(OR(E16=0,G16=0,I16=0,K16=0,M16=0),C16*summary!$C$14*POWER(1-summary!$C$15,O16),C16*POWER(1-summary!$C$15,O16)), "")</f>
        <v>68071.884061432371</v>
      </c>
      <c r="R16" s="5">
        <f>IF(COUNTBLANK(Q16)=0,TAXED(Q16),"")</f>
        <v>56650.318899999998</v>
      </c>
      <c r="S16" s="5">
        <f t="shared" si="2"/>
        <v>20993.823417525131</v>
      </c>
      <c r="T16" s="5">
        <f t="shared" si="4"/>
        <v>243968.30409378171</v>
      </c>
      <c r="U16" s="5">
        <f>IF(COUNTBLANK(B16)=0,U15*(1+summary!$C$17)+S16,"")</f>
        <v>369535.98891311756</v>
      </c>
    </row>
    <row r="17" spans="2:21" ht="14.1" customHeight="1" x14ac:dyDescent="0.45">
      <c r="B17" s="11">
        <f>IF(COUNTBLANK(B16)=0, IF((B16+1)&lt;=summary!$C$4, B16+1, ""), "")</f>
        <v>44</v>
      </c>
      <c r="C17" s="5">
        <f>IF(COUNTBLANK(B17)=0,C16*(1+summary!$C$13),"")</f>
        <v>75025.463616094814</v>
      </c>
      <c r="D17" s="5">
        <f>IF(COUNTBLANK(C17)=0, TAXED(C17), "")</f>
        <v>61517.824500000002</v>
      </c>
      <c r="E17" s="11">
        <f t="shared" si="3"/>
        <v>12</v>
      </c>
      <c r="F17" s="5">
        <f>IF(COUNTBLANK(B17)=0, IF(E17&lt;=18,summary!$C$8*POWER(1+summary!$C$16,B17-summary!$C$3), IF(E17&lt;=22,summary!$C$10*POWER(1+summary!$C$16,B17-summary!$C$3),"")), "")</f>
        <v>17755.385123875632</v>
      </c>
      <c r="G17" s="11" t="str">
        <f>IF(AND(summary!$C$6&gt;1,COUNTBLANK(B17)=0),IF(E17&gt;=summary!$C$7,E17-summary!$C$7,""),"")</f>
        <v/>
      </c>
      <c r="H17" s="5" t="str">
        <f>IF(COUNTBLANK(B17)=0, IF(G17&lt;=18,summary!$C$8*POWER(1+summary!$C$16,B17-summary!$C$3)*(1-summary!$C$9), IF(G17&lt;=22,summary!$C$10*POWER(1+summary!$C$16,B17-summary!$C$3)*(1-summary!$C$9),"")), "")</f>
        <v/>
      </c>
      <c r="I17" s="11" t="str">
        <f>IF(AND(summary!$C$6&gt;2,COUNTBLANK(B17)=0),IF(E17&gt;=(2*summary!$C$7),E17-(2*summary!$C$7),""),"")</f>
        <v/>
      </c>
      <c r="J17" s="5" t="str">
        <f>IF(COUNTBLANK(B17)=0, IF(I17&lt;=18,summary!$C$8*POWER(1+summary!$C$16,B17-summary!$C$3)*(1-summary!$C$9), IF(I17&lt;=22,summary!$C$10*POWER(1+summary!$C$16,B17-summary!$C$3)*(1-summary!$C$9),"")), "")</f>
        <v/>
      </c>
      <c r="K17" s="11" t="str">
        <f>IF(AND(summary!$C$6&gt;3,COUNTBLANK(B17)=0),IF(E17&gt;=(3*summary!$C$7),E17-(3*summary!$C$7),""),"")</f>
        <v/>
      </c>
      <c r="L17" s="5" t="str">
        <f>IF(COUNTBLANK(B17)=0, IF(K17&lt;=18,summary!$C$8*POWER(1+summary!$C$16,B17-summary!$C$3)*(1-summary!$C$9), IF(K17&lt;=22,summary!$C$10*POWER(1+summary!$C$16,B17-summary!$C$3)*(1-summary!$C$9),"")), "")</f>
        <v/>
      </c>
      <c r="M17" s="11" t="str">
        <f>IF(AND(summary!$C$6&gt;4,COUNTBLANK(B17)=0),IF(E17&gt;=(4*summary!$C$7),E17-(4*summary!$C$7),""),"")</f>
        <v/>
      </c>
      <c r="N17" s="5" t="str">
        <f>IF(COUNTBLANK(B17)=0, IF(M17&lt;=18,summary!$C$8*POWER(1+summary!$C$16,B17-summary!$C$3)*(1-summary!$C$9), IF(M17&lt;=22,summary!$C$10*POWER(1+summary!$C$16,B17-summary!$C$3)*(1-summary!$C$9),"")), "")</f>
        <v/>
      </c>
      <c r="O17" s="12">
        <f t="shared" si="0"/>
        <v>1</v>
      </c>
      <c r="P17" s="5">
        <f t="shared" si="1"/>
        <v>17755.385123875632</v>
      </c>
      <c r="Q17" s="5">
        <f>IF(COUNTBLANK(B17)=0,IF(OR(E17=0,G17=0,I17=0,K17=0,M17=0),C17*summary!$C$14*POWER(1-summary!$C$15,O17),C17*POWER(1-summary!$C$15,O17)), "")</f>
        <v>69773.681162968176</v>
      </c>
      <c r="R17" s="5">
        <f>IF(COUNTBLANK(Q17)=0,TAXED(Q17),"")</f>
        <v>57841.576800000003</v>
      </c>
      <c r="S17" s="5">
        <f t="shared" si="2"/>
        <v>21431.632823875632</v>
      </c>
      <c r="T17" s="5">
        <f t="shared" si="4"/>
        <v>265399.93691765732</v>
      </c>
      <c r="U17" s="5">
        <f>IF(COUNTBLANK(B17)=0,U16*(1+summary!$C$17)+S17,"")</f>
        <v>416835.14096091146</v>
      </c>
    </row>
    <row r="18" spans="2:21" ht="14.1" customHeight="1" x14ac:dyDescent="0.45">
      <c r="B18" s="11">
        <f>IF(COUNTBLANK(B17)=0, IF((B17+1)&lt;=summary!$C$4, B17+1, ""), "")</f>
        <v>45</v>
      </c>
      <c r="C18" s="5">
        <f>IF(COUNTBLANK(B18)=0,C17*(1+summary!$C$13),"")</f>
        <v>76901.100206497184</v>
      </c>
      <c r="D18" s="5">
        <f>IF(COUNTBLANK(C18)=0, TAXED(C18), "")</f>
        <v>62830.770100000002</v>
      </c>
      <c r="E18" s="11">
        <f t="shared" si="3"/>
        <v>13</v>
      </c>
      <c r="F18" s="5">
        <f>IF(COUNTBLANK(B18)=0, IF(E18&lt;=18,summary!$C$8*POWER(1+summary!$C$16,B18-summary!$C$3), IF(E18&lt;=22,summary!$C$10*POWER(1+summary!$C$16,B18-summary!$C$3),"")), "")</f>
        <v>18110.492826353144</v>
      </c>
      <c r="G18" s="11" t="str">
        <f>IF(AND(summary!$C$6&gt;1,COUNTBLANK(B18)=0),IF(E18&gt;=summary!$C$7,E18-summary!$C$7,""),"")</f>
        <v/>
      </c>
      <c r="H18" s="5" t="str">
        <f>IF(COUNTBLANK(B18)=0, IF(G18&lt;=18,summary!$C$8*POWER(1+summary!$C$16,B18-summary!$C$3)*(1-summary!$C$9), IF(G18&lt;=22,summary!$C$10*POWER(1+summary!$C$16,B18-summary!$C$3)*(1-summary!$C$9),"")), "")</f>
        <v/>
      </c>
      <c r="I18" s="11" t="str">
        <f>IF(AND(summary!$C$6&gt;2,COUNTBLANK(B18)=0),IF(E18&gt;=(2*summary!$C$7),E18-(2*summary!$C$7),""),"")</f>
        <v/>
      </c>
      <c r="J18" s="5" t="str">
        <f>IF(COUNTBLANK(B18)=0, IF(I18&lt;=18,summary!$C$8*POWER(1+summary!$C$16,B18-summary!$C$3)*(1-summary!$C$9), IF(I18&lt;=22,summary!$C$10*POWER(1+summary!$C$16,B18-summary!$C$3)*(1-summary!$C$9),"")), "")</f>
        <v/>
      </c>
      <c r="K18" s="11" t="str">
        <f>IF(AND(summary!$C$6&gt;3,COUNTBLANK(B18)=0),IF(E18&gt;=(3*summary!$C$7),E18-(3*summary!$C$7),""),"")</f>
        <v/>
      </c>
      <c r="L18" s="5" t="str">
        <f>IF(COUNTBLANK(B18)=0, IF(K18&lt;=18,summary!$C$8*POWER(1+summary!$C$16,B18-summary!$C$3)*(1-summary!$C$9), IF(K18&lt;=22,summary!$C$10*POWER(1+summary!$C$16,B18-summary!$C$3)*(1-summary!$C$9),"")), "")</f>
        <v/>
      </c>
      <c r="M18" s="11" t="str">
        <f>IF(AND(summary!$C$6&gt;4,COUNTBLANK(B18)=0),IF(E18&gt;=(4*summary!$C$7),E18-(4*summary!$C$7),""),"")</f>
        <v/>
      </c>
      <c r="N18" s="5" t="str">
        <f>IF(COUNTBLANK(B18)=0, IF(M18&lt;=18,summary!$C$8*POWER(1+summary!$C$16,B18-summary!$C$3)*(1-summary!$C$9), IF(M18&lt;=22,summary!$C$10*POWER(1+summary!$C$16,B18-summary!$C$3)*(1-summary!$C$9),"")), "")</f>
        <v/>
      </c>
      <c r="O18" s="12">
        <f t="shared" si="0"/>
        <v>1</v>
      </c>
      <c r="P18" s="5">
        <f t="shared" si="1"/>
        <v>18110.492826353144</v>
      </c>
      <c r="Q18" s="5">
        <f>IF(COUNTBLANK(B18)=0,IF(OR(E18=0,G18=0,I18=0,K18=0,M18=0),C18*summary!$C$14*POWER(1-summary!$C$15,O18),C18*POWER(1-summary!$C$15,O18)), "")</f>
        <v>71518.023192042383</v>
      </c>
      <c r="R18" s="5">
        <f>IF(COUNTBLANK(Q18)=0,TAXED(Q18),"")</f>
        <v>59062.616199999997</v>
      </c>
      <c r="S18" s="5">
        <f t="shared" si="2"/>
        <v>21878.646726353149</v>
      </c>
      <c r="T18" s="5">
        <f t="shared" si="4"/>
        <v>287278.58364401048</v>
      </c>
      <c r="U18" s="5">
        <f>IF(COUNTBLANK(B18)=0,U17*(1+summary!$C$17)+S18,"")</f>
        <v>467892.24755452847</v>
      </c>
    </row>
    <row r="19" spans="2:21" ht="14.1" customHeight="1" x14ac:dyDescent="0.45">
      <c r="B19" s="11">
        <f>IF(COUNTBLANK(B18)=0, IF((B18+1)&lt;=summary!$C$4, B18+1, ""), "")</f>
        <v>46</v>
      </c>
      <c r="C19" s="5">
        <f>IF(COUNTBLANK(B19)=0,C18*(1+summary!$C$13),"")</f>
        <v>78823.627711659603</v>
      </c>
      <c r="D19" s="5">
        <f>IF(COUNTBLANK(C19)=0, TAXED(C19), "")</f>
        <v>64176.539400000001</v>
      </c>
      <c r="E19" s="11">
        <f t="shared" si="3"/>
        <v>14</v>
      </c>
      <c r="F19" s="5">
        <f>IF(COUNTBLANK(B19)=0, IF(E19&lt;=18,summary!$C$8*POWER(1+summary!$C$16,B19-summary!$C$3), IF(E19&lt;=22,summary!$C$10*POWER(1+summary!$C$16,B19-summary!$C$3),"")), "")</f>
        <v>18472.702682880212</v>
      </c>
      <c r="G19" s="11" t="str">
        <f>IF(AND(summary!$C$6&gt;1,COUNTBLANK(B19)=0),IF(E19&gt;=summary!$C$7,E19-summary!$C$7,""),"")</f>
        <v/>
      </c>
      <c r="H19" s="5" t="str">
        <f>IF(COUNTBLANK(B19)=0, IF(G19&lt;=18,summary!$C$8*POWER(1+summary!$C$16,B19-summary!$C$3)*(1-summary!$C$9), IF(G19&lt;=22,summary!$C$10*POWER(1+summary!$C$16,B19-summary!$C$3)*(1-summary!$C$9),"")), "")</f>
        <v/>
      </c>
      <c r="I19" s="11" t="str">
        <f>IF(AND(summary!$C$6&gt;2,COUNTBLANK(B19)=0),IF(E19&gt;=(2*summary!$C$7),E19-(2*summary!$C$7),""),"")</f>
        <v/>
      </c>
      <c r="J19" s="5" t="str">
        <f>IF(COUNTBLANK(B19)=0, IF(I19&lt;=18,summary!$C$8*POWER(1+summary!$C$16,B19-summary!$C$3)*(1-summary!$C$9), IF(I19&lt;=22,summary!$C$10*POWER(1+summary!$C$16,B19-summary!$C$3)*(1-summary!$C$9),"")), "")</f>
        <v/>
      </c>
      <c r="K19" s="11" t="str">
        <f>IF(AND(summary!$C$6&gt;3,COUNTBLANK(B19)=0),IF(E19&gt;=(3*summary!$C$7),E19-(3*summary!$C$7),""),"")</f>
        <v/>
      </c>
      <c r="L19" s="5" t="str">
        <f>IF(COUNTBLANK(B19)=0, IF(K19&lt;=18,summary!$C$8*POWER(1+summary!$C$16,B19-summary!$C$3)*(1-summary!$C$9), IF(K19&lt;=22,summary!$C$10*POWER(1+summary!$C$16,B19-summary!$C$3)*(1-summary!$C$9),"")), "")</f>
        <v/>
      </c>
      <c r="M19" s="11" t="str">
        <f>IF(AND(summary!$C$6&gt;4,COUNTBLANK(B19)=0),IF(E19&gt;=(4*summary!$C$7),E19-(4*summary!$C$7),""),"")</f>
        <v/>
      </c>
      <c r="N19" s="5" t="str">
        <f>IF(COUNTBLANK(B19)=0, IF(M19&lt;=18,summary!$C$8*POWER(1+summary!$C$16,B19-summary!$C$3)*(1-summary!$C$9), IF(M19&lt;=22,summary!$C$10*POWER(1+summary!$C$16,B19-summary!$C$3)*(1-summary!$C$9),"")), "")</f>
        <v/>
      </c>
      <c r="O19" s="12">
        <f t="shared" si="0"/>
        <v>1</v>
      </c>
      <c r="P19" s="5">
        <f t="shared" si="1"/>
        <v>18472.702682880212</v>
      </c>
      <c r="Q19" s="5">
        <f>IF(COUNTBLANK(B19)=0,IF(OR(E19=0,G19=0,I19=0,K19=0,M19=0),C19*summary!$C$14*POWER(1-summary!$C$15,O19),C19*POWER(1-summary!$C$15,O19)), "")</f>
        <v>73305.973771843419</v>
      </c>
      <c r="R19" s="5">
        <f>IF(COUNTBLANK(Q19)=0,TAXED(Q19),"")</f>
        <v>60314.181700000001</v>
      </c>
      <c r="S19" s="5">
        <f t="shared" si="2"/>
        <v>22335.060382880212</v>
      </c>
      <c r="T19" s="5">
        <f t="shared" si="4"/>
        <v>309613.64402689069</v>
      </c>
      <c r="U19" s="5">
        <f>IF(COUNTBLANK(B19)=0,U18*(1+summary!$C$17)+S19,"")</f>
        <v>522979.76526622573</v>
      </c>
    </row>
    <row r="20" spans="2:21" ht="14.1" customHeight="1" x14ac:dyDescent="0.45">
      <c r="B20" s="11">
        <f>IF(COUNTBLANK(B19)=0, IF((B19+1)&lt;=summary!$C$4, B19+1, ""), "")</f>
        <v>47</v>
      </c>
      <c r="C20" s="5">
        <f>IF(COUNTBLANK(B20)=0,C19*(1+summary!$C$13),"")</f>
        <v>80794.21840445108</v>
      </c>
      <c r="D20" s="5">
        <f>IF(COUNTBLANK(C20)=0, TAXED(C20), "")</f>
        <v>65555.952900000004</v>
      </c>
      <c r="E20" s="11">
        <f t="shared" si="3"/>
        <v>15</v>
      </c>
      <c r="F20" s="5">
        <f>IF(COUNTBLANK(B20)=0, IF(E20&lt;=18,summary!$C$8*POWER(1+summary!$C$16,B20-summary!$C$3), IF(E20&lt;=22,summary!$C$10*POWER(1+summary!$C$16,B20-summary!$C$3),"")), "")</f>
        <v>18842.156736537811</v>
      </c>
      <c r="G20" s="11" t="str">
        <f>IF(AND(summary!$C$6&gt;1,COUNTBLANK(B20)=0),IF(E20&gt;=summary!$C$7,E20-summary!$C$7,""),"")</f>
        <v/>
      </c>
      <c r="H20" s="5" t="str">
        <f>IF(COUNTBLANK(B20)=0, IF(G20&lt;=18,summary!$C$8*POWER(1+summary!$C$16,B20-summary!$C$3)*(1-summary!$C$9), IF(G20&lt;=22,summary!$C$10*POWER(1+summary!$C$16,B20-summary!$C$3)*(1-summary!$C$9),"")), "")</f>
        <v/>
      </c>
      <c r="I20" s="11" t="str">
        <f>IF(AND(summary!$C$6&gt;2,COUNTBLANK(B20)=0),IF(E20&gt;=(2*summary!$C$7),E20-(2*summary!$C$7),""),"")</f>
        <v/>
      </c>
      <c r="J20" s="5" t="str">
        <f>IF(COUNTBLANK(B20)=0, IF(I20&lt;=18,summary!$C$8*POWER(1+summary!$C$16,B20-summary!$C$3)*(1-summary!$C$9), IF(I20&lt;=22,summary!$C$10*POWER(1+summary!$C$16,B20-summary!$C$3)*(1-summary!$C$9),"")), "")</f>
        <v/>
      </c>
      <c r="K20" s="11" t="str">
        <f>IF(AND(summary!$C$6&gt;3,COUNTBLANK(B20)=0),IF(E20&gt;=(3*summary!$C$7),E20-(3*summary!$C$7),""),"")</f>
        <v/>
      </c>
      <c r="L20" s="5" t="str">
        <f>IF(COUNTBLANK(B20)=0, IF(K20&lt;=18,summary!$C$8*POWER(1+summary!$C$16,B20-summary!$C$3)*(1-summary!$C$9), IF(K20&lt;=22,summary!$C$10*POWER(1+summary!$C$16,B20-summary!$C$3)*(1-summary!$C$9),"")), "")</f>
        <v/>
      </c>
      <c r="M20" s="11" t="str">
        <f>IF(AND(summary!$C$6&gt;4,COUNTBLANK(B20)=0),IF(E20&gt;=(4*summary!$C$7),E20-(4*summary!$C$7),""),"")</f>
        <v/>
      </c>
      <c r="N20" s="5" t="str">
        <f>IF(COUNTBLANK(B20)=0, IF(M20&lt;=18,summary!$C$8*POWER(1+summary!$C$16,B20-summary!$C$3)*(1-summary!$C$9), IF(M20&lt;=22,summary!$C$10*POWER(1+summary!$C$16,B20-summary!$C$3)*(1-summary!$C$9),"")), "")</f>
        <v/>
      </c>
      <c r="O20" s="12">
        <f t="shared" si="0"/>
        <v>1</v>
      </c>
      <c r="P20" s="5">
        <f t="shared" si="1"/>
        <v>18842.156736537811</v>
      </c>
      <c r="Q20" s="5">
        <f>IF(COUNTBLANK(B20)=0,IF(OR(E20=0,G20=0,I20=0,K20=0,M20=0),C20*summary!$C$14*POWER(1-summary!$C$15,O20),C20*POWER(1-summary!$C$15,O20)), "")</f>
        <v>75138.623116139497</v>
      </c>
      <c r="R20" s="5">
        <f>IF(COUNTBLANK(Q20)=0,TAXED(Q20),"")</f>
        <v>61597.036200000002</v>
      </c>
      <c r="S20" s="5">
        <f t="shared" si="2"/>
        <v>22801.073436537812</v>
      </c>
      <c r="T20" s="5">
        <f t="shared" si="4"/>
        <v>332414.7174634285</v>
      </c>
      <c r="U20" s="5">
        <f>IF(COUNTBLANK(B20)=0,U19*(1+summary!$C$17)+S20,"")</f>
        <v>582389.42227139929</v>
      </c>
    </row>
    <row r="21" spans="2:21" ht="14.1" customHeight="1" x14ac:dyDescent="0.45">
      <c r="B21" s="11">
        <f>IF(COUNTBLANK(B20)=0, IF((B20+1)&lt;=summary!$C$4, B20+1, ""), "")</f>
        <v>48</v>
      </c>
      <c r="C21" s="5">
        <f>IF(COUNTBLANK(B21)=0,C20*(1+summary!$C$13),"")</f>
        <v>82814.07386456235</v>
      </c>
      <c r="D21" s="5">
        <f>IF(COUNTBLANK(C21)=0, TAXED(C21), "")</f>
        <v>66969.851699999999</v>
      </c>
      <c r="E21" s="11">
        <f t="shared" si="3"/>
        <v>16</v>
      </c>
      <c r="F21" s="5">
        <f>IF(COUNTBLANK(B21)=0, IF(E21&lt;=18,summary!$C$8*POWER(1+summary!$C$16,B21-summary!$C$3), IF(E21&lt;=22,summary!$C$10*POWER(1+summary!$C$16,B21-summary!$C$3),"")), "")</f>
        <v>19218.99987126857</v>
      </c>
      <c r="G21" s="11" t="str">
        <f>IF(AND(summary!$C$6&gt;1,COUNTBLANK(B21)=0),IF(E21&gt;=summary!$C$7,E21-summary!$C$7,""),"")</f>
        <v/>
      </c>
      <c r="H21" s="5" t="str">
        <f>IF(COUNTBLANK(B21)=0, IF(G21&lt;=18,summary!$C$8*POWER(1+summary!$C$16,B21-summary!$C$3)*(1-summary!$C$9), IF(G21&lt;=22,summary!$C$10*POWER(1+summary!$C$16,B21-summary!$C$3)*(1-summary!$C$9),"")), "")</f>
        <v/>
      </c>
      <c r="I21" s="11" t="str">
        <f>IF(AND(summary!$C$6&gt;2,COUNTBLANK(B21)=0),IF(E21&gt;=(2*summary!$C$7),E21-(2*summary!$C$7),""),"")</f>
        <v/>
      </c>
      <c r="J21" s="5" t="str">
        <f>IF(COUNTBLANK(B21)=0, IF(I21&lt;=18,summary!$C$8*POWER(1+summary!$C$16,B21-summary!$C$3)*(1-summary!$C$9), IF(I21&lt;=22,summary!$C$10*POWER(1+summary!$C$16,B21-summary!$C$3)*(1-summary!$C$9),"")), "")</f>
        <v/>
      </c>
      <c r="K21" s="11" t="str">
        <f>IF(AND(summary!$C$6&gt;3,COUNTBLANK(B21)=0),IF(E21&gt;=(3*summary!$C$7),E21-(3*summary!$C$7),""),"")</f>
        <v/>
      </c>
      <c r="L21" s="5" t="str">
        <f>IF(COUNTBLANK(B21)=0, IF(K21&lt;=18,summary!$C$8*POWER(1+summary!$C$16,B21-summary!$C$3)*(1-summary!$C$9), IF(K21&lt;=22,summary!$C$10*POWER(1+summary!$C$16,B21-summary!$C$3)*(1-summary!$C$9),"")), "")</f>
        <v/>
      </c>
      <c r="M21" s="11" t="str">
        <f>IF(AND(summary!$C$6&gt;4,COUNTBLANK(B21)=0),IF(E21&gt;=(4*summary!$C$7),E21-(4*summary!$C$7),""),"")</f>
        <v/>
      </c>
      <c r="N21" s="5" t="str">
        <f>IF(COUNTBLANK(B21)=0, IF(M21&lt;=18,summary!$C$8*POWER(1+summary!$C$16,B21-summary!$C$3)*(1-summary!$C$9), IF(M21&lt;=22,summary!$C$10*POWER(1+summary!$C$16,B21-summary!$C$3)*(1-summary!$C$9),"")), "")</f>
        <v/>
      </c>
      <c r="O21" s="12">
        <f t="shared" si="0"/>
        <v>1</v>
      </c>
      <c r="P21" s="5">
        <f t="shared" si="1"/>
        <v>19218.99987126857</v>
      </c>
      <c r="Q21" s="5">
        <f>IF(COUNTBLANK(B21)=0,IF(OR(E21=0,G21=0,I21=0,K21=0,M21=0),C21*summary!$C$14*POWER(1-summary!$C$15,O21),C21*POWER(1-summary!$C$15,O21)), "")</f>
        <v>77017.088694042977</v>
      </c>
      <c r="R21" s="5">
        <f>IF(COUNTBLANK(Q21)=0,TAXED(Q21),"")</f>
        <v>62911.962099999997</v>
      </c>
      <c r="S21" s="5">
        <f t="shared" si="2"/>
        <v>23276.889471268572</v>
      </c>
      <c r="T21" s="5">
        <f t="shared" si="4"/>
        <v>355691.60693469708</v>
      </c>
      <c r="U21" s="5">
        <f>IF(COUNTBLANK(B21)=0,U20*(1+summary!$C$17)+S21,"")</f>
        <v>646433.57130166586</v>
      </c>
    </row>
    <row r="22" spans="2:21" ht="14.1" customHeight="1" x14ac:dyDescent="0.45">
      <c r="B22" s="11">
        <f>IF(COUNTBLANK(B21)=0, IF((B21+1)&lt;=summary!$C$4, B21+1, ""), "")</f>
        <v>49</v>
      </c>
      <c r="C22" s="5">
        <f>IF(COUNTBLANK(B22)=0,C21*(1+summary!$C$13),"")</f>
        <v>84884.425711176402</v>
      </c>
      <c r="D22" s="5">
        <f>IF(COUNTBLANK(C22)=0, TAXED(C22), "")</f>
        <v>68419.097999999998</v>
      </c>
      <c r="E22" s="11">
        <f t="shared" si="3"/>
        <v>17</v>
      </c>
      <c r="F22" s="5">
        <f>IF(COUNTBLANK(B22)=0, IF(E22&lt;=18,summary!$C$8*POWER(1+summary!$C$16,B22-summary!$C$3), IF(E22&lt;=22,summary!$C$10*POWER(1+summary!$C$16,B22-summary!$C$3),"")), "")</f>
        <v>19603.379868693941</v>
      </c>
      <c r="G22" s="11" t="str">
        <f>IF(AND(summary!$C$6&gt;1,COUNTBLANK(B22)=0),IF(E22&gt;=summary!$C$7,E22-summary!$C$7,""),"")</f>
        <v/>
      </c>
      <c r="H22" s="5" t="str">
        <f>IF(COUNTBLANK(B22)=0, IF(G22&lt;=18,summary!$C$8*POWER(1+summary!$C$16,B22-summary!$C$3)*(1-summary!$C$9), IF(G22&lt;=22,summary!$C$10*POWER(1+summary!$C$16,B22-summary!$C$3)*(1-summary!$C$9),"")), "")</f>
        <v/>
      </c>
      <c r="I22" s="11" t="str">
        <f>IF(AND(summary!$C$6&gt;2,COUNTBLANK(B22)=0),IF(E22&gt;=(2*summary!$C$7),E22-(2*summary!$C$7),""),"")</f>
        <v/>
      </c>
      <c r="J22" s="5" t="str">
        <f>IF(COUNTBLANK(B22)=0, IF(I22&lt;=18,summary!$C$8*POWER(1+summary!$C$16,B22-summary!$C$3)*(1-summary!$C$9), IF(I22&lt;=22,summary!$C$10*POWER(1+summary!$C$16,B22-summary!$C$3)*(1-summary!$C$9),"")), "")</f>
        <v/>
      </c>
      <c r="K22" s="11" t="str">
        <f>IF(AND(summary!$C$6&gt;3,COUNTBLANK(B22)=0),IF(E22&gt;=(3*summary!$C$7),E22-(3*summary!$C$7),""),"")</f>
        <v/>
      </c>
      <c r="L22" s="5" t="str">
        <f>IF(COUNTBLANK(B22)=0, IF(K22&lt;=18,summary!$C$8*POWER(1+summary!$C$16,B22-summary!$C$3)*(1-summary!$C$9), IF(K22&lt;=22,summary!$C$10*POWER(1+summary!$C$16,B22-summary!$C$3)*(1-summary!$C$9),"")), "")</f>
        <v/>
      </c>
      <c r="M22" s="11" t="str">
        <f>IF(AND(summary!$C$6&gt;4,COUNTBLANK(B22)=0),IF(E22&gt;=(4*summary!$C$7),E22-(4*summary!$C$7),""),"")</f>
        <v/>
      </c>
      <c r="N22" s="5" t="str">
        <f>IF(COUNTBLANK(B22)=0, IF(M22&lt;=18,summary!$C$8*POWER(1+summary!$C$16,B22-summary!$C$3)*(1-summary!$C$9), IF(M22&lt;=22,summary!$C$10*POWER(1+summary!$C$16,B22-summary!$C$3)*(1-summary!$C$9),"")), "")</f>
        <v/>
      </c>
      <c r="O22" s="12">
        <f t="shared" si="0"/>
        <v>1</v>
      </c>
      <c r="P22" s="5">
        <f t="shared" si="1"/>
        <v>19603.379868693941</v>
      </c>
      <c r="Q22" s="5">
        <f>IF(COUNTBLANK(B22)=0,IF(OR(E22=0,G22=0,I22=0,K22=0,M22=0),C22*summary!$C$14*POWER(1-summary!$C$15,O22),C22*POWER(1-summary!$C$15,O22)), "")</f>
        <v>78942.515911394046</v>
      </c>
      <c r="R22" s="5">
        <f>IF(COUNTBLANK(Q22)=0,TAXED(Q22),"")</f>
        <v>64259.761100000003</v>
      </c>
      <c r="S22" s="5">
        <f t="shared" si="2"/>
        <v>23762.716768693936</v>
      </c>
      <c r="T22" s="5">
        <f t="shared" si="4"/>
        <v>379454.32370339101</v>
      </c>
      <c r="U22" s="5">
        <f>IF(COUNTBLANK(B22)=0,U21*(1+summary!$C$17)+S22,"")</f>
        <v>715446.63806147641</v>
      </c>
    </row>
    <row r="23" spans="2:21" ht="14.1" customHeight="1" x14ac:dyDescent="0.45">
      <c r="B23" s="11">
        <f>IF(COUNTBLANK(B22)=0, IF((B22+1)&lt;=summary!$C$4, B22+1, ""), "")</f>
        <v>50</v>
      </c>
      <c r="C23" s="5">
        <f>IF(COUNTBLANK(B23)=0,C22*(1+summary!$C$13),"")</f>
        <v>87006.536353955802</v>
      </c>
      <c r="D23" s="5">
        <f>IF(COUNTBLANK(C23)=0, TAXED(C23), "")</f>
        <v>69904.575500000006</v>
      </c>
      <c r="E23" s="11">
        <f t="shared" si="3"/>
        <v>18</v>
      </c>
      <c r="F23" s="5">
        <f>IF(COUNTBLANK(B23)=0, IF(E23&lt;=18,summary!$C$8*POWER(1+summary!$C$16,B23-summary!$C$3), IF(E23&lt;=22,summary!$C$10*POWER(1+summary!$C$16,B23-summary!$C$3),"")), "")</f>
        <v>19995.447466067817</v>
      </c>
      <c r="G23" s="11" t="str">
        <f>IF(AND(summary!$C$6&gt;1,COUNTBLANK(B23)=0),IF(E23&gt;=summary!$C$7,E23-summary!$C$7,""),"")</f>
        <v/>
      </c>
      <c r="H23" s="5" t="str">
        <f>IF(COUNTBLANK(B23)=0, IF(G23&lt;=18,summary!$C$8*POWER(1+summary!$C$16,B23-summary!$C$3)*(1-summary!$C$9), IF(G23&lt;=22,summary!$C$10*POWER(1+summary!$C$16,B23-summary!$C$3)*(1-summary!$C$9),"")), "")</f>
        <v/>
      </c>
      <c r="I23" s="11" t="str">
        <f>IF(AND(summary!$C$6&gt;2,COUNTBLANK(B23)=0),IF(E23&gt;=(2*summary!$C$7),E23-(2*summary!$C$7),""),"")</f>
        <v/>
      </c>
      <c r="J23" s="5" t="str">
        <f>IF(COUNTBLANK(B23)=0, IF(I23&lt;=18,summary!$C$8*POWER(1+summary!$C$16,B23-summary!$C$3)*(1-summary!$C$9), IF(I23&lt;=22,summary!$C$10*POWER(1+summary!$C$16,B23-summary!$C$3)*(1-summary!$C$9),"")), "")</f>
        <v/>
      </c>
      <c r="K23" s="11" t="str">
        <f>IF(AND(summary!$C$6&gt;3,COUNTBLANK(B23)=0),IF(E23&gt;=(3*summary!$C$7),E23-(3*summary!$C$7),""),"")</f>
        <v/>
      </c>
      <c r="L23" s="5" t="str">
        <f>IF(COUNTBLANK(B23)=0, IF(K23&lt;=18,summary!$C$8*POWER(1+summary!$C$16,B23-summary!$C$3)*(1-summary!$C$9), IF(K23&lt;=22,summary!$C$10*POWER(1+summary!$C$16,B23-summary!$C$3)*(1-summary!$C$9),"")), "")</f>
        <v/>
      </c>
      <c r="M23" s="11" t="str">
        <f>IF(AND(summary!$C$6&gt;4,COUNTBLANK(B23)=0),IF(E23&gt;=(4*summary!$C$7),E23-(4*summary!$C$7),""),"")</f>
        <v/>
      </c>
      <c r="N23" s="5" t="str">
        <f>IF(COUNTBLANK(B23)=0, IF(M23&lt;=18,summary!$C$8*POWER(1+summary!$C$16,B23-summary!$C$3)*(1-summary!$C$9), IF(M23&lt;=22,summary!$C$10*POWER(1+summary!$C$16,B23-summary!$C$3)*(1-summary!$C$9),"")), "")</f>
        <v/>
      </c>
      <c r="O23" s="12">
        <f t="shared" si="0"/>
        <v>1</v>
      </c>
      <c r="P23" s="5">
        <f t="shared" si="1"/>
        <v>19995.447466067817</v>
      </c>
      <c r="Q23" s="5">
        <f>IF(COUNTBLANK(B23)=0,IF(OR(E23=0,G23=0,I23=0,K23=0,M23=0),C23*summary!$C$14*POWER(1-summary!$C$15,O23),C23*POWER(1-summary!$C$15,O23)), "")</f>
        <v>80916.078809178885</v>
      </c>
      <c r="R23" s="5">
        <f>IF(COUNTBLANK(Q23)=0,TAXED(Q23),"")</f>
        <v>65641.2552</v>
      </c>
      <c r="S23" s="5">
        <f t="shared" si="2"/>
        <v>24258.767766067824</v>
      </c>
      <c r="T23" s="5">
        <f t="shared" si="4"/>
        <v>403713.09146945883</v>
      </c>
      <c r="U23" s="5">
        <f>IF(COUNTBLANK(B23)=0,U22*(1+summary!$C$17)+S23,"")</f>
        <v>789786.67049184768</v>
      </c>
    </row>
    <row r="24" spans="2:21" ht="14.1" customHeight="1" x14ac:dyDescent="0.45">
      <c r="B24" s="11">
        <f>IF(COUNTBLANK(B23)=0, IF((B23+1)&lt;=summary!$C$4, B23+1, ""), "")</f>
        <v>51</v>
      </c>
      <c r="C24" s="5">
        <f>IF(COUNTBLANK(B24)=0,C23*(1+summary!$C$13),"")</f>
        <v>89181.699762804696</v>
      </c>
      <c r="D24" s="5">
        <f>IF(COUNTBLANK(C24)=0, TAXED(C24), "")</f>
        <v>71427.189899999998</v>
      </c>
      <c r="E24" s="11">
        <f t="shared" si="3"/>
        <v>19</v>
      </c>
      <c r="F24" s="5">
        <f>IF(COUNTBLANK(B24)=0, IF(E24&lt;=18,summary!$C$8*POWER(1+summary!$C$16,B24-summary!$C$3), IF(E24&lt;=22,summary!$C$10*POWER(1+summary!$C$16,B24-summary!$C$3),"")), "")</f>
        <v>30593.03462308376</v>
      </c>
      <c r="G24" s="11" t="str">
        <f>IF(AND(summary!$C$6&gt;1,COUNTBLANK(B24)=0),IF(E24&gt;=summary!$C$7,E24-summary!$C$7,""),"")</f>
        <v/>
      </c>
      <c r="H24" s="5" t="str">
        <f>IF(COUNTBLANK(B24)=0, IF(G24&lt;=18,summary!$C$8*POWER(1+summary!$C$16,B24-summary!$C$3)*(1-summary!$C$9), IF(G24&lt;=22,summary!$C$10*POWER(1+summary!$C$16,B24-summary!$C$3)*(1-summary!$C$9),"")), "")</f>
        <v/>
      </c>
      <c r="I24" s="11" t="str">
        <f>IF(AND(summary!$C$6&gt;2,COUNTBLANK(B24)=0),IF(E24&gt;=(2*summary!$C$7),E24-(2*summary!$C$7),""),"")</f>
        <v/>
      </c>
      <c r="J24" s="5" t="str">
        <f>IF(COUNTBLANK(B24)=0, IF(I24&lt;=18,summary!$C$8*POWER(1+summary!$C$16,B24-summary!$C$3)*(1-summary!$C$9), IF(I24&lt;=22,summary!$C$10*POWER(1+summary!$C$16,B24-summary!$C$3)*(1-summary!$C$9),"")), "")</f>
        <v/>
      </c>
      <c r="K24" s="11" t="str">
        <f>IF(AND(summary!$C$6&gt;3,COUNTBLANK(B24)=0),IF(E24&gt;=(3*summary!$C$7),E24-(3*summary!$C$7),""),"")</f>
        <v/>
      </c>
      <c r="L24" s="5" t="str">
        <f>IF(COUNTBLANK(B24)=0, IF(K24&lt;=18,summary!$C$8*POWER(1+summary!$C$16,B24-summary!$C$3)*(1-summary!$C$9), IF(K24&lt;=22,summary!$C$10*POWER(1+summary!$C$16,B24-summary!$C$3)*(1-summary!$C$9),"")), "")</f>
        <v/>
      </c>
      <c r="M24" s="11" t="str">
        <f>IF(AND(summary!$C$6&gt;4,COUNTBLANK(B24)=0),IF(E24&gt;=(4*summary!$C$7),E24-(4*summary!$C$7),""),"")</f>
        <v/>
      </c>
      <c r="N24" s="5" t="str">
        <f>IF(COUNTBLANK(B24)=0, IF(M24&lt;=18,summary!$C$8*POWER(1+summary!$C$16,B24-summary!$C$3)*(1-summary!$C$9), IF(M24&lt;=22,summary!$C$10*POWER(1+summary!$C$16,B24-summary!$C$3)*(1-summary!$C$9),"")), "")</f>
        <v/>
      </c>
      <c r="O24" s="12">
        <f t="shared" si="0"/>
        <v>1</v>
      </c>
      <c r="P24" s="5">
        <f t="shared" si="1"/>
        <v>30593.03462308376</v>
      </c>
      <c r="Q24" s="5">
        <f>IF(COUNTBLANK(B24)=0,IF(OR(E24=0,G24=0,I24=0,K24=0,M24=0),C24*summary!$C$14*POWER(1-summary!$C$15,O24),C24*POWER(1-summary!$C$15,O24)), "")</f>
        <v>82938.980779408361</v>
      </c>
      <c r="R24" s="5">
        <f>IF(COUNTBLANK(Q24)=0,TAXED(Q24),"")</f>
        <v>67057.286600000007</v>
      </c>
      <c r="S24" s="5">
        <f t="shared" si="2"/>
        <v>34962.937923083751</v>
      </c>
      <c r="T24" s="5">
        <f t="shared" si="4"/>
        <v>438676.02939254255</v>
      </c>
      <c r="U24" s="5">
        <f>IF(COUNTBLANK(B24)=0,U23*(1+summary!$C$17)+S24,"")</f>
        <v>880034.6753493608</v>
      </c>
    </row>
    <row r="25" spans="2:21" ht="14.1" customHeight="1" x14ac:dyDescent="0.45">
      <c r="B25" s="11">
        <f>IF(COUNTBLANK(B24)=0, IF((B24+1)&lt;=summary!$C$4, B24+1, ""), "")</f>
        <v>52</v>
      </c>
      <c r="C25" s="5">
        <f>IF(COUNTBLANK(B25)=0,C24*(1+summary!$C$13),"")</f>
        <v>91411.242256874801</v>
      </c>
      <c r="D25" s="5">
        <f>IF(COUNTBLANK(C25)=0, TAXED(C25), "")</f>
        <v>72987.869600000005</v>
      </c>
      <c r="E25" s="11">
        <f t="shared" si="3"/>
        <v>20</v>
      </c>
      <c r="F25" s="5">
        <f>IF(COUNTBLANK(B25)=0, IF(E25&lt;=18,summary!$C$8*POWER(1+summary!$C$16,B25-summary!$C$3), IF(E25&lt;=22,summary!$C$10*POWER(1+summary!$C$16,B25-summary!$C$3),"")), "")</f>
        <v>31204.89531554544</v>
      </c>
      <c r="G25" s="11" t="str">
        <f>IF(AND(summary!$C$6&gt;1,COUNTBLANK(B25)=0),IF(E25&gt;=summary!$C$7,E25-summary!$C$7,""),"")</f>
        <v/>
      </c>
      <c r="H25" s="5" t="str">
        <f>IF(COUNTBLANK(B25)=0, IF(G25&lt;=18,summary!$C$8*POWER(1+summary!$C$16,B25-summary!$C$3)*(1-summary!$C$9), IF(G25&lt;=22,summary!$C$10*POWER(1+summary!$C$16,B25-summary!$C$3)*(1-summary!$C$9),"")), "")</f>
        <v/>
      </c>
      <c r="I25" s="11" t="str">
        <f>IF(AND(summary!$C$6&gt;2,COUNTBLANK(B25)=0),IF(E25&gt;=(2*summary!$C$7),E25-(2*summary!$C$7),""),"")</f>
        <v/>
      </c>
      <c r="J25" s="5" t="str">
        <f>IF(COUNTBLANK(B25)=0, IF(I25&lt;=18,summary!$C$8*POWER(1+summary!$C$16,B25-summary!$C$3)*(1-summary!$C$9), IF(I25&lt;=22,summary!$C$10*POWER(1+summary!$C$16,B25-summary!$C$3)*(1-summary!$C$9),"")), "")</f>
        <v/>
      </c>
      <c r="K25" s="11" t="str">
        <f>IF(AND(summary!$C$6&gt;3,COUNTBLANK(B25)=0),IF(E25&gt;=(3*summary!$C$7),E25-(3*summary!$C$7),""),"")</f>
        <v/>
      </c>
      <c r="L25" s="5" t="str">
        <f>IF(COUNTBLANK(B25)=0, IF(K25&lt;=18,summary!$C$8*POWER(1+summary!$C$16,B25-summary!$C$3)*(1-summary!$C$9), IF(K25&lt;=22,summary!$C$10*POWER(1+summary!$C$16,B25-summary!$C$3)*(1-summary!$C$9),"")), "")</f>
        <v/>
      </c>
      <c r="M25" s="11" t="str">
        <f>IF(AND(summary!$C$6&gt;4,COUNTBLANK(B25)=0),IF(E25&gt;=(4*summary!$C$7),E25-(4*summary!$C$7),""),"")</f>
        <v/>
      </c>
      <c r="N25" s="5" t="str">
        <f>IF(COUNTBLANK(B25)=0, IF(M25&lt;=18,summary!$C$8*POWER(1+summary!$C$16,B25-summary!$C$3)*(1-summary!$C$9), IF(M25&lt;=22,summary!$C$10*POWER(1+summary!$C$16,B25-summary!$C$3)*(1-summary!$C$9),"")), "")</f>
        <v/>
      </c>
      <c r="O25" s="12">
        <f t="shared" si="0"/>
        <v>1</v>
      </c>
      <c r="P25" s="5">
        <f t="shared" si="1"/>
        <v>31204.89531554544</v>
      </c>
      <c r="Q25" s="5">
        <f>IF(COUNTBLANK(B25)=0,IF(OR(E25=0,G25=0,I25=0,K25=0,M25=0),C25*summary!$C$14*POWER(1-summary!$C$15,O25),C25*POWER(1-summary!$C$15,O25)), "")</f>
        <v>85012.455298893561</v>
      </c>
      <c r="R25" s="5">
        <f>IF(COUNTBLANK(Q25)=0,TAXED(Q25),"")</f>
        <v>68508.718699999998</v>
      </c>
      <c r="S25" s="5">
        <f>IF(COUNTBLANK(B25)=0,(D25-R25)+P25,"")</f>
        <v>35684.046215545444</v>
      </c>
      <c r="T25" s="5">
        <f t="shared" si="4"/>
        <v>474360.07560808799</v>
      </c>
      <c r="U25" s="5">
        <f>IF(COUNTBLANK(B25)=0,U24*(1+summary!$C$17)+S25,"")</f>
        <v>977321.1488393615</v>
      </c>
    </row>
    <row r="26" spans="2:21" ht="14.1" customHeight="1" x14ac:dyDescent="0.45">
      <c r="B26" s="11">
        <f>IF(COUNTBLANK(B25)=0, IF((B25+1)&lt;=summary!$C$4, B25+1, ""), "")</f>
        <v>53</v>
      </c>
      <c r="C26" s="5">
        <f>IF(COUNTBLANK(B26)=0,C25*(1+summary!$C$13),"")</f>
        <v>93696.523313296668</v>
      </c>
      <c r="D26" s="5">
        <f>IF(COUNTBLANK(C26)=0, TAXED(C26), "")</f>
        <v>74587.566300000006</v>
      </c>
      <c r="E26" s="11">
        <f t="shared" si="3"/>
        <v>21</v>
      </c>
      <c r="F26" s="5">
        <f>IF(COUNTBLANK(B26)=0, IF(E26&lt;=18,summary!$C$8*POWER(1+summary!$C$16,B26-summary!$C$3), IF(E26&lt;=22,summary!$C$10*POWER(1+summary!$C$16,B26-summary!$C$3),"")), "")</f>
        <v>31828.993221856344</v>
      </c>
      <c r="G26" s="11" t="str">
        <f>IF(AND(summary!$C$6&gt;1,COUNTBLANK(B26)=0),IF(E26&gt;=summary!$C$7,E26-summary!$C$7,""),"")</f>
        <v/>
      </c>
      <c r="H26" s="5" t="str">
        <f>IF(COUNTBLANK(B26)=0, IF(G26&lt;=18,summary!$C$8*POWER(1+summary!$C$16,B26-summary!$C$3)*(1-summary!$C$9), IF(G26&lt;=22,summary!$C$10*POWER(1+summary!$C$16,B26-summary!$C$3)*(1-summary!$C$9),"")), "")</f>
        <v/>
      </c>
      <c r="I26" s="11" t="str">
        <f>IF(AND(summary!$C$6&gt;2,COUNTBLANK(B26)=0),IF(E26&gt;=(2*summary!$C$7),E26-(2*summary!$C$7),""),"")</f>
        <v/>
      </c>
      <c r="J26" s="5" t="str">
        <f>IF(COUNTBLANK(B26)=0, IF(I26&lt;=18,summary!$C$8*POWER(1+summary!$C$16,B26-summary!$C$3)*(1-summary!$C$9), IF(I26&lt;=22,summary!$C$10*POWER(1+summary!$C$16,B26-summary!$C$3)*(1-summary!$C$9),"")), "")</f>
        <v/>
      </c>
      <c r="K26" s="11" t="str">
        <f>IF(AND(summary!$C$6&gt;3,COUNTBLANK(B26)=0),IF(E26&gt;=(3*summary!$C$7),E26-(3*summary!$C$7),""),"")</f>
        <v/>
      </c>
      <c r="L26" s="5" t="str">
        <f>IF(COUNTBLANK(B26)=0, IF(K26&lt;=18,summary!$C$8*POWER(1+summary!$C$16,B26-summary!$C$3)*(1-summary!$C$9), IF(K26&lt;=22,summary!$C$10*POWER(1+summary!$C$16,B26-summary!$C$3)*(1-summary!$C$9),"")), "")</f>
        <v/>
      </c>
      <c r="M26" s="11" t="str">
        <f>IF(AND(summary!$C$6&gt;4,COUNTBLANK(B26)=0),IF(E26&gt;=(4*summary!$C$7),E26-(4*summary!$C$7),""),"")</f>
        <v/>
      </c>
      <c r="N26" s="5" t="str">
        <f>IF(COUNTBLANK(B26)=0, IF(M26&lt;=18,summary!$C$8*POWER(1+summary!$C$16,B26-summary!$C$3)*(1-summary!$C$9), IF(M26&lt;=22,summary!$C$10*POWER(1+summary!$C$16,B26-summary!$C$3)*(1-summary!$C$9),"")), "")</f>
        <v/>
      </c>
      <c r="O26" s="12">
        <f t="shared" si="0"/>
        <v>1</v>
      </c>
      <c r="P26" s="5">
        <f t="shared" si="1"/>
        <v>31828.993221856344</v>
      </c>
      <c r="Q26" s="5">
        <f>IF(COUNTBLANK(B26)=0,IF(OR(E26=0,G26=0,I26=0,K26=0,M26=0),C26*summary!$C$14*POWER(1-summary!$C$15,O26),C26*POWER(1-summary!$C$15,O26)), "")</f>
        <v>87137.766681365902</v>
      </c>
      <c r="R26" s="5">
        <f>IF(COUNTBLANK(Q26)=0,TAXED(Q26),"")</f>
        <v>69996.436700000006</v>
      </c>
      <c r="S26" s="5">
        <f t="shared" si="2"/>
        <v>36420.122821856348</v>
      </c>
      <c r="T26" s="5">
        <f t="shared" si="4"/>
        <v>510780.19842994434</v>
      </c>
      <c r="U26" s="5">
        <f>IF(COUNTBLANK(B26)=0,U25*(1+summary!$C$17)+S26,"")</f>
        <v>1082153.7520799732</v>
      </c>
    </row>
    <row r="27" spans="2:21" ht="14.1" customHeight="1" x14ac:dyDescent="0.45">
      <c r="B27" s="11">
        <f>IF(COUNTBLANK(B26)=0, IF((B26+1)&lt;=summary!$C$4, B26+1, ""), "")</f>
        <v>54</v>
      </c>
      <c r="C27" s="5">
        <f>IF(COUNTBLANK(B27)=0,C26*(1+summary!$C$13),"")</f>
        <v>96038.93639612908</v>
      </c>
      <c r="D27" s="5">
        <f>IF(COUNTBLANK(C27)=0, TAXED(C27), "")</f>
        <v>76227.255499999999</v>
      </c>
      <c r="E27" s="11">
        <f t="shared" si="3"/>
        <v>22</v>
      </c>
      <c r="F27" s="5">
        <f>IF(COUNTBLANK(B27)=0, IF(E27&lt;=18,summary!$C$8*POWER(1+summary!$C$16,B27-summary!$C$3), IF(E27&lt;=22,summary!$C$10*POWER(1+summary!$C$16,B27-summary!$C$3),"")), "")</f>
        <v>32465.573086293472</v>
      </c>
      <c r="G27" s="11" t="str">
        <f>IF(AND(summary!$C$6&gt;1,COUNTBLANK(B27)=0),IF(E27&gt;=summary!$C$7,E27-summary!$C$7,""),"")</f>
        <v/>
      </c>
      <c r="H27" s="5" t="str">
        <f>IF(COUNTBLANK(B27)=0, IF(G27&lt;=18,summary!$C$8*POWER(1+summary!$C$16,B27-summary!$C$3)*(1-summary!$C$9), IF(G27&lt;=22,summary!$C$10*POWER(1+summary!$C$16,B27-summary!$C$3)*(1-summary!$C$9),"")), "")</f>
        <v/>
      </c>
      <c r="I27" s="11" t="str">
        <f>IF(AND(summary!$C$6&gt;2,COUNTBLANK(B27)=0),IF(E27&gt;=(2*summary!$C$7),E27-(2*summary!$C$7),""),"")</f>
        <v/>
      </c>
      <c r="J27" s="5" t="str">
        <f>IF(COUNTBLANK(B27)=0, IF(I27&lt;=18,summary!$C$8*POWER(1+summary!$C$16,B27-summary!$C$3)*(1-summary!$C$9), IF(I27&lt;=22,summary!$C$10*POWER(1+summary!$C$16,B27-summary!$C$3)*(1-summary!$C$9),"")), "")</f>
        <v/>
      </c>
      <c r="K27" s="11" t="str">
        <f>IF(AND(summary!$C$6&gt;3,COUNTBLANK(B27)=0),IF(E27&gt;=(3*summary!$C$7),E27-(3*summary!$C$7),""),"")</f>
        <v/>
      </c>
      <c r="L27" s="5" t="str">
        <f>IF(COUNTBLANK(B27)=0, IF(K27&lt;=18,summary!$C$8*POWER(1+summary!$C$16,B27-summary!$C$3)*(1-summary!$C$9), IF(K27&lt;=22,summary!$C$10*POWER(1+summary!$C$16,B27-summary!$C$3)*(1-summary!$C$9),"")), "")</f>
        <v/>
      </c>
      <c r="M27" s="11" t="str">
        <f>IF(AND(summary!$C$6&gt;4,COUNTBLANK(B27)=0),IF(E27&gt;=(4*summary!$C$7),E27-(4*summary!$C$7),""),"")</f>
        <v/>
      </c>
      <c r="N27" s="5" t="str">
        <f>IF(COUNTBLANK(B27)=0, IF(M27&lt;=18,summary!$C$8*POWER(1+summary!$C$16,B27-summary!$C$3)*(1-summary!$C$9), IF(M27&lt;=22,summary!$C$10*POWER(1+summary!$C$16,B27-summary!$C$3)*(1-summary!$C$9),"")), "")</f>
        <v/>
      </c>
      <c r="O27" s="12">
        <f t="shared" si="0"/>
        <v>1</v>
      </c>
      <c r="P27" s="5">
        <f t="shared" si="1"/>
        <v>32465.573086293472</v>
      </c>
      <c r="Q27" s="5">
        <f>IF(COUNTBLANK(B27)=0,IF(OR(E27=0,G27=0,I27=0,K27=0,M27=0),C27*summary!$C$14*POWER(1-summary!$C$15,O27),C27*POWER(1-summary!$C$15,O27)), "")</f>
        <v>89316.210848400035</v>
      </c>
      <c r="R27" s="5">
        <f>IF(COUNTBLANK(Q27)=0,TAXED(Q27),"")</f>
        <v>71521.347599999994</v>
      </c>
      <c r="S27" s="5">
        <f t="shared" si="2"/>
        <v>37171.480986293478</v>
      </c>
      <c r="T27" s="5">
        <f t="shared" si="4"/>
        <v>547951.67941623786</v>
      </c>
      <c r="U27" s="5">
        <f>IF(COUNTBLANK(B27)=0,U26*(1+summary!$C$17)+S27,"")</f>
        <v>1195075.9957118649</v>
      </c>
    </row>
    <row r="28" spans="2:21" ht="14.1" customHeight="1" x14ac:dyDescent="0.45">
      <c r="B28" s="11">
        <f>IF(COUNTBLANK(B27)=0, IF((B27+1)&lt;=summary!$C$4, B27+1, ""), "")</f>
        <v>55</v>
      </c>
      <c r="C28" s="5">
        <f>IF(COUNTBLANK(B28)=0,C27*(1+summary!$C$13),"")</f>
        <v>98439.909806032301</v>
      </c>
      <c r="D28" s="5">
        <f>IF(COUNTBLANK(C28)=0, TAXED(C28), "")</f>
        <v>77907.936900000001</v>
      </c>
      <c r="E28" s="11">
        <f t="shared" si="3"/>
        <v>23</v>
      </c>
      <c r="F28" s="5" t="str">
        <f>IF(COUNTBLANK(B28)=0, IF(E28&lt;=18,summary!$C$8*POWER(1+summary!$C$16,B28-summary!$C$3), IF(E28&lt;=22,summary!$C$10*POWER(1+summary!$C$16,B28-summary!$C$3),"")), "")</f>
        <v/>
      </c>
      <c r="G28" s="11" t="str">
        <f>IF(AND(summary!$C$6&gt;1,COUNTBLANK(B28)=0),IF(E28&gt;=summary!$C$7,E28-summary!$C$7,""),"")</f>
        <v/>
      </c>
      <c r="H28" s="5" t="str">
        <f>IF(COUNTBLANK(B28)=0, IF(G28&lt;=18,summary!$C$8*POWER(1+summary!$C$16,B28-summary!$C$3)*(1-summary!$C$9), IF(G28&lt;=22,summary!$C$10*POWER(1+summary!$C$16,B28-summary!$C$3)*(1-summary!$C$9),"")), "")</f>
        <v/>
      </c>
      <c r="I28" s="11" t="str">
        <f>IF(AND(summary!$C$6&gt;2,COUNTBLANK(B28)=0),IF(E28&gt;=(2*summary!$C$7),E28-(2*summary!$C$7),""),"")</f>
        <v/>
      </c>
      <c r="J28" s="5" t="str">
        <f>IF(COUNTBLANK(B28)=0, IF(I28&lt;=18,summary!$C$8*POWER(1+summary!$C$16,B28-summary!$C$3)*(1-summary!$C$9), IF(I28&lt;=22,summary!$C$10*POWER(1+summary!$C$16,B28-summary!$C$3)*(1-summary!$C$9),"")), "")</f>
        <v/>
      </c>
      <c r="K28" s="11" t="str">
        <f>IF(AND(summary!$C$6&gt;3,COUNTBLANK(B28)=0),IF(E28&gt;=(3*summary!$C$7),E28-(3*summary!$C$7),""),"")</f>
        <v/>
      </c>
      <c r="L28" s="5" t="str">
        <f>IF(COUNTBLANK(B28)=0, IF(K28&lt;=18,summary!$C$8*POWER(1+summary!$C$16,B28-summary!$C$3)*(1-summary!$C$9), IF(K28&lt;=22,summary!$C$10*POWER(1+summary!$C$16,B28-summary!$C$3)*(1-summary!$C$9),"")), "")</f>
        <v/>
      </c>
      <c r="M28" s="11" t="str">
        <f>IF(AND(summary!$C$6&gt;4,COUNTBLANK(B28)=0),IF(E28&gt;=(4*summary!$C$7),E28-(4*summary!$C$7),""),"")</f>
        <v/>
      </c>
      <c r="N28" s="5" t="str">
        <f>IF(COUNTBLANK(B28)=0, IF(M28&lt;=18,summary!$C$8*POWER(1+summary!$C$16,B28-summary!$C$3)*(1-summary!$C$9), IF(M28&lt;=22,summary!$C$10*POWER(1+summary!$C$16,B28-summary!$C$3)*(1-summary!$C$9),"")), "")</f>
        <v/>
      </c>
      <c r="O28" s="12">
        <f t="shared" si="0"/>
        <v>1</v>
      </c>
      <c r="P28" s="5">
        <f t="shared" si="1"/>
        <v>0</v>
      </c>
      <c r="Q28" s="5">
        <f>IF(COUNTBLANK(B28)=0,IF(OR(E28=0,G28=0,I28=0,K28=0,M28=0),C28*summary!$C$14*POWER(1-summary!$C$15,O28),C28*POWER(1-summary!$C$15,O28)), "")</f>
        <v>91549.116119610029</v>
      </c>
      <c r="R28" s="5">
        <f>IF(COUNTBLANK(Q28)=0,TAXED(Q28),"")</f>
        <v>73084.381299999994</v>
      </c>
      <c r="S28" s="5">
        <f t="shared" si="2"/>
        <v>4823.555600000007</v>
      </c>
      <c r="T28" s="5">
        <f t="shared" si="4"/>
        <v>552775.23501623783</v>
      </c>
      <c r="U28" s="5">
        <f>IF(COUNTBLANK(B28)=0,U27*(1+summary!$C$17)+S28,"")</f>
        <v>1283554.8710116956</v>
      </c>
    </row>
    <row r="29" spans="2:21" ht="14.1" customHeight="1" x14ac:dyDescent="0.45">
      <c r="B29" s="11">
        <f>IF(COUNTBLANK(B28)=0, IF((B28+1)&lt;=summary!$C$4, B28+1, ""), "")</f>
        <v>56</v>
      </c>
      <c r="C29" s="5">
        <f>IF(COUNTBLANK(B29)=0,C28*(1+summary!$C$13),"")</f>
        <v>100900.9075511831</v>
      </c>
      <c r="D29" s="5">
        <f>IF(COUNTBLANK(C29)=0, TAXED(C29), "")</f>
        <v>79540.544599999994</v>
      </c>
      <c r="E29" s="11">
        <f t="shared" si="3"/>
        <v>24</v>
      </c>
      <c r="F29" s="5" t="str">
        <f>IF(COUNTBLANK(B29)=0, IF(E29&lt;=18,summary!$C$8*POWER(1+summary!$C$16,B29-summary!$C$3), IF(E29&lt;=22,summary!$C$10*POWER(1+summary!$C$16,B29-summary!$C$3),"")), "")</f>
        <v/>
      </c>
      <c r="G29" s="11" t="str">
        <f>IF(AND(summary!$C$6&gt;1,COUNTBLANK(B29)=0),IF(E29&gt;=summary!$C$7,E29-summary!$C$7,""),"")</f>
        <v/>
      </c>
      <c r="H29" s="5" t="str">
        <f>IF(COUNTBLANK(B29)=0, IF(G29&lt;=18,summary!$C$8*POWER(1+summary!$C$16,B29-summary!$C$3)*(1-summary!$C$9), IF(G29&lt;=22,summary!$C$10*POWER(1+summary!$C$16,B29-summary!$C$3)*(1-summary!$C$9),"")), "")</f>
        <v/>
      </c>
      <c r="I29" s="11" t="str">
        <f>IF(AND(summary!$C$6&gt;2,COUNTBLANK(B29)=0),IF(E29&gt;=(2*summary!$C$7),E29-(2*summary!$C$7),""),"")</f>
        <v/>
      </c>
      <c r="J29" s="5" t="str">
        <f>IF(COUNTBLANK(B29)=0, IF(I29&lt;=18,summary!$C$8*POWER(1+summary!$C$16,B29-summary!$C$3)*(1-summary!$C$9), IF(I29&lt;=22,summary!$C$10*POWER(1+summary!$C$16,B29-summary!$C$3)*(1-summary!$C$9),"")), "")</f>
        <v/>
      </c>
      <c r="K29" s="11" t="str">
        <f>IF(AND(summary!$C$6&gt;3,COUNTBLANK(B29)=0),IF(E29&gt;=(3*summary!$C$7),E29-(3*summary!$C$7),""),"")</f>
        <v/>
      </c>
      <c r="L29" s="5" t="str">
        <f>IF(COUNTBLANK(B29)=0, IF(K29&lt;=18,summary!$C$8*POWER(1+summary!$C$16,B29-summary!$C$3)*(1-summary!$C$9), IF(K29&lt;=22,summary!$C$10*POWER(1+summary!$C$16,B29-summary!$C$3)*(1-summary!$C$9),"")), "")</f>
        <v/>
      </c>
      <c r="M29" s="11" t="str">
        <f>IF(AND(summary!$C$6&gt;4,COUNTBLANK(B29)=0),IF(E29&gt;=(4*summary!$C$7),E29-(4*summary!$C$7),""),"")</f>
        <v/>
      </c>
      <c r="N29" s="5" t="str">
        <f>IF(COUNTBLANK(B29)=0, IF(M29&lt;=18,summary!$C$8*POWER(1+summary!$C$16,B29-summary!$C$3)*(1-summary!$C$9), IF(M29&lt;=22,summary!$C$10*POWER(1+summary!$C$16,B29-summary!$C$3)*(1-summary!$C$9),"")), "")</f>
        <v/>
      </c>
      <c r="O29" s="12">
        <f t="shared" si="0"/>
        <v>1</v>
      </c>
      <c r="P29" s="5">
        <f t="shared" si="1"/>
        <v>0</v>
      </c>
      <c r="Q29" s="5">
        <f>IF(COUNTBLANK(B29)=0,IF(OR(E29=0,G29=0,I29=0,K29=0,M29=0),C29*summary!$C$14*POWER(1-summary!$C$15,O29),C29*POWER(1-summary!$C$15,O29)), "")</f>
        <v>93837.844022600286</v>
      </c>
      <c r="R29" s="5">
        <f>IF(COUNTBLANK(Q29)=0,TAXED(Q29),"")</f>
        <v>74686.4908</v>
      </c>
      <c r="S29" s="5">
        <f t="shared" si="2"/>
        <v>4854.0537999999942</v>
      </c>
      <c r="T29" s="5">
        <f t="shared" si="4"/>
        <v>557629.28881623782</v>
      </c>
      <c r="U29" s="5">
        <f>IF(COUNTBLANK(B29)=0,U28*(1+summary!$C$17)+S29,"")</f>
        <v>1378257.7657825146</v>
      </c>
    </row>
    <row r="30" spans="2:21" ht="14.1" customHeight="1" x14ac:dyDescent="0.45">
      <c r="B30" s="11">
        <f>IF(COUNTBLANK(B29)=0, IF((B29+1)&lt;=summary!$C$4, B29+1, ""), "")</f>
        <v>57</v>
      </c>
      <c r="C30" s="5">
        <f>IF(COUNTBLANK(B30)=0,C29*(1+summary!$C$13),"")</f>
        <v>103423.43023996268</v>
      </c>
      <c r="D30" s="5">
        <f>IF(COUNTBLANK(C30)=0, TAXED(C30), "")</f>
        <v>81054.058099999995</v>
      </c>
      <c r="E30" s="11">
        <f t="shared" si="3"/>
        <v>25</v>
      </c>
      <c r="F30" s="5" t="str">
        <f>IF(COUNTBLANK(B30)=0, IF(E30&lt;=18,summary!$C$8*POWER(1+summary!$C$16,B30-summary!$C$3), IF(E30&lt;=22,summary!$C$10*POWER(1+summary!$C$16,B30-summary!$C$3),"")), "")</f>
        <v/>
      </c>
      <c r="G30" s="11" t="str">
        <f>IF(AND(summary!$C$6&gt;1,COUNTBLANK(B30)=0),IF(E30&gt;=summary!$C$7,E30-summary!$C$7,""),"")</f>
        <v/>
      </c>
      <c r="H30" s="5" t="str">
        <f>IF(COUNTBLANK(B30)=0, IF(G30&lt;=18,summary!$C$8*POWER(1+summary!$C$16,B30-summary!$C$3)*(1-summary!$C$9), IF(G30&lt;=22,summary!$C$10*POWER(1+summary!$C$16,B30-summary!$C$3)*(1-summary!$C$9),"")), "")</f>
        <v/>
      </c>
      <c r="I30" s="11" t="str">
        <f>IF(AND(summary!$C$6&gt;2,COUNTBLANK(B30)=0),IF(E30&gt;=(2*summary!$C$7),E30-(2*summary!$C$7),""),"")</f>
        <v/>
      </c>
      <c r="J30" s="5" t="str">
        <f>IF(COUNTBLANK(B30)=0, IF(I30&lt;=18,summary!$C$8*POWER(1+summary!$C$16,B30-summary!$C$3)*(1-summary!$C$9), IF(I30&lt;=22,summary!$C$10*POWER(1+summary!$C$16,B30-summary!$C$3)*(1-summary!$C$9),"")), "")</f>
        <v/>
      </c>
      <c r="K30" s="11" t="str">
        <f>IF(AND(summary!$C$6&gt;3,COUNTBLANK(B30)=0),IF(E30&gt;=(3*summary!$C$7),E30-(3*summary!$C$7),""),"")</f>
        <v/>
      </c>
      <c r="L30" s="5" t="str">
        <f>IF(COUNTBLANK(B30)=0, IF(K30&lt;=18,summary!$C$8*POWER(1+summary!$C$16,B30-summary!$C$3)*(1-summary!$C$9), IF(K30&lt;=22,summary!$C$10*POWER(1+summary!$C$16,B30-summary!$C$3)*(1-summary!$C$9),"")), "")</f>
        <v/>
      </c>
      <c r="M30" s="11" t="str">
        <f>IF(AND(summary!$C$6&gt;4,COUNTBLANK(B30)=0),IF(E30&gt;=(4*summary!$C$7),E30-(4*summary!$C$7),""),"")</f>
        <v/>
      </c>
      <c r="N30" s="5" t="str">
        <f>IF(COUNTBLANK(B30)=0, IF(M30&lt;=18,summary!$C$8*POWER(1+summary!$C$16,B30-summary!$C$3)*(1-summary!$C$9), IF(M30&lt;=22,summary!$C$10*POWER(1+summary!$C$16,B30-summary!$C$3)*(1-summary!$C$9),"")), "")</f>
        <v/>
      </c>
      <c r="O30" s="12">
        <f t="shared" si="0"/>
        <v>1</v>
      </c>
      <c r="P30" s="5">
        <f t="shared" si="1"/>
        <v>0</v>
      </c>
      <c r="Q30" s="5">
        <f>IF(COUNTBLANK(B30)=0,IF(OR(E30=0,G30=0,I30=0,K30=0,M30=0),C30*summary!$C$14*POWER(1-summary!$C$15,O30),C30*POWER(1-summary!$C$15,O30)), "")</f>
        <v>96183.79012316528</v>
      </c>
      <c r="R30" s="5">
        <f>IF(COUNTBLANK(Q30)=0,TAXED(Q30),"")</f>
        <v>76328.653099999996</v>
      </c>
      <c r="S30" s="5">
        <f t="shared" si="2"/>
        <v>4725.4049999999988</v>
      </c>
      <c r="T30" s="5">
        <f t="shared" si="4"/>
        <v>562354.69381623785</v>
      </c>
      <c r="U30" s="5">
        <f>IF(COUNTBLANK(B30)=0,U29*(1+summary!$C$17)+S30,"")</f>
        <v>1479461.2143872906</v>
      </c>
    </row>
    <row r="31" spans="2:21" ht="14.1" customHeight="1" x14ac:dyDescent="0.45">
      <c r="B31" s="11">
        <f>IF(COUNTBLANK(B30)=0, IF((B30+1)&lt;=summary!$C$4, B30+1, ""), "")</f>
        <v>58</v>
      </c>
      <c r="C31" s="5">
        <f>IF(COUNTBLANK(B31)=0,C30*(1+summary!$C$13),"")</f>
        <v>106009.01599596173</v>
      </c>
      <c r="D31" s="5">
        <f>IF(COUNTBLANK(C31)=0, TAXED(C31), "")</f>
        <v>82605.409599999999</v>
      </c>
      <c r="E31" s="11">
        <f t="shared" si="3"/>
        <v>26</v>
      </c>
      <c r="F31" s="5" t="str">
        <f>IF(COUNTBLANK(B31)=0, IF(E31&lt;=18,summary!$C$8*POWER(1+summary!$C$16,B31-summary!$C$3), IF(E31&lt;=22,summary!$C$10*POWER(1+summary!$C$16,B31-summary!$C$3),"")), "")</f>
        <v/>
      </c>
      <c r="G31" s="11" t="str">
        <f>IF(AND(summary!$C$6&gt;1,COUNTBLANK(B31)=0),IF(E31&gt;=summary!$C$7,E31-summary!$C$7,""),"")</f>
        <v/>
      </c>
      <c r="H31" s="5" t="str">
        <f>IF(COUNTBLANK(B31)=0, IF(G31&lt;=18,summary!$C$8*POWER(1+summary!$C$16,B31-summary!$C$3)*(1-summary!$C$9), IF(G31&lt;=22,summary!$C$10*POWER(1+summary!$C$16,B31-summary!$C$3)*(1-summary!$C$9),"")), "")</f>
        <v/>
      </c>
      <c r="I31" s="11" t="str">
        <f>IF(AND(summary!$C$6&gt;2,COUNTBLANK(B31)=0),IF(E31&gt;=(2*summary!$C$7),E31-(2*summary!$C$7),""),"")</f>
        <v/>
      </c>
      <c r="J31" s="5" t="str">
        <f>IF(COUNTBLANK(B31)=0, IF(I31&lt;=18,summary!$C$8*POWER(1+summary!$C$16,B31-summary!$C$3)*(1-summary!$C$9), IF(I31&lt;=22,summary!$C$10*POWER(1+summary!$C$16,B31-summary!$C$3)*(1-summary!$C$9),"")), "")</f>
        <v/>
      </c>
      <c r="K31" s="11" t="str">
        <f>IF(AND(summary!$C$6&gt;3,COUNTBLANK(B31)=0),IF(E31&gt;=(3*summary!$C$7),E31-(3*summary!$C$7),""),"")</f>
        <v/>
      </c>
      <c r="L31" s="5" t="str">
        <f>IF(COUNTBLANK(B31)=0, IF(K31&lt;=18,summary!$C$8*POWER(1+summary!$C$16,B31-summary!$C$3)*(1-summary!$C$9), IF(K31&lt;=22,summary!$C$10*POWER(1+summary!$C$16,B31-summary!$C$3)*(1-summary!$C$9),"")), "")</f>
        <v/>
      </c>
      <c r="M31" s="11" t="str">
        <f>IF(AND(summary!$C$6&gt;4,COUNTBLANK(B31)=0),IF(E31&gt;=(4*summary!$C$7),E31-(4*summary!$C$7),""),"")</f>
        <v/>
      </c>
      <c r="N31" s="5" t="str">
        <f>IF(COUNTBLANK(B31)=0, IF(M31&lt;=18,summary!$C$8*POWER(1+summary!$C$16,B31-summary!$C$3)*(1-summary!$C$9), IF(M31&lt;=22,summary!$C$10*POWER(1+summary!$C$16,B31-summary!$C$3)*(1-summary!$C$9),"")), "")</f>
        <v/>
      </c>
      <c r="O31" s="12">
        <f t="shared" si="0"/>
        <v>1</v>
      </c>
      <c r="P31" s="5">
        <f>IF(COUNTBLANK(B31)=0, SUM(F31,H31,J31,L31,N31), "")</f>
        <v>0</v>
      </c>
      <c r="Q31" s="5">
        <f>IF(COUNTBLANK(B31)=0,IF(OR(E31=0,G31=0,I31=0,K31=0,M31=0),C31*summary!$C$14*POWER(1-summary!$C$15,O31),C31*POWER(1-summary!$C$15,O31)), "")</f>
        <v>98588.384876244396</v>
      </c>
      <c r="R31" s="5">
        <f>IF(COUNTBLANK(Q31)=0,TAXED(Q31),"")</f>
        <v>78011.869399999996</v>
      </c>
      <c r="S31" s="5">
        <f t="shared" si="2"/>
        <v>4593.5402000000031</v>
      </c>
      <c r="T31" s="5">
        <f t="shared" si="4"/>
        <v>566948.2340162379</v>
      </c>
      <c r="U31" s="5">
        <f>IF(COUNTBLANK(B31)=0,U30*(1+summary!$C$17)+S31,"")</f>
        <v>1587617.0395944009</v>
      </c>
    </row>
    <row r="32" spans="2:21" ht="14.1" customHeight="1" x14ac:dyDescent="0.45">
      <c r="B32" s="11">
        <f>IF(COUNTBLANK(B31)=0, IF((B31+1)&lt;=summary!$C$4, B31+1, ""), "")</f>
        <v>59</v>
      </c>
      <c r="C32" s="5">
        <f>IF(COUNTBLANK(B32)=0,C31*(1+summary!$C$13),"")</f>
        <v>108659.24139586076</v>
      </c>
      <c r="D32" s="5">
        <f>IF(COUNTBLANK(C32)=0, TAXED(C32), "")</f>
        <v>84195.544800000003</v>
      </c>
      <c r="E32" s="11">
        <f t="shared" si="3"/>
        <v>27</v>
      </c>
      <c r="F32" s="5" t="str">
        <f>IF(COUNTBLANK(B32)=0, IF(E32&lt;=18,summary!$C$8*POWER(1+summary!$C$16,B32-summary!$C$3), IF(E32&lt;=22,summary!$C$10*POWER(1+summary!$C$16,B32-summary!$C$3),"")), "")</f>
        <v/>
      </c>
      <c r="G32" s="11" t="str">
        <f>IF(AND(summary!$C$6&gt;1,COUNTBLANK(B32)=0),IF(E32&gt;=summary!$C$7,E32-summary!$C$7,""),"")</f>
        <v/>
      </c>
      <c r="H32" s="5" t="str">
        <f>IF(COUNTBLANK(B32)=0, IF(G32&lt;=18,summary!$C$8*POWER(1+summary!$C$16,B32-summary!$C$3)*(1-summary!$C$9), IF(G32&lt;=22,summary!$C$10*POWER(1+summary!$C$16,B32-summary!$C$3)*(1-summary!$C$9),"")), "")</f>
        <v/>
      </c>
      <c r="I32" s="11" t="str">
        <f>IF(AND(summary!$C$6&gt;2,COUNTBLANK(B32)=0),IF(E32&gt;=(2*summary!$C$7),E32-(2*summary!$C$7),""),"")</f>
        <v/>
      </c>
      <c r="J32" s="5" t="str">
        <f>IF(COUNTBLANK(B32)=0, IF(I32&lt;=18,summary!$C$8*POWER(1+summary!$C$16,B32-summary!$C$3)*(1-summary!$C$9), IF(I32&lt;=22,summary!$C$10*POWER(1+summary!$C$16,B32-summary!$C$3)*(1-summary!$C$9),"")), "")</f>
        <v/>
      </c>
      <c r="K32" s="11" t="str">
        <f>IF(AND(summary!$C$6&gt;3,COUNTBLANK(B32)=0),IF(E32&gt;=(3*summary!$C$7),E32-(3*summary!$C$7),""),"")</f>
        <v/>
      </c>
      <c r="L32" s="5" t="str">
        <f>IF(COUNTBLANK(B32)=0, IF(K32&lt;=18,summary!$C$8*POWER(1+summary!$C$16,B32-summary!$C$3)*(1-summary!$C$9), IF(K32&lt;=22,summary!$C$10*POWER(1+summary!$C$16,B32-summary!$C$3)*(1-summary!$C$9),"")), "")</f>
        <v/>
      </c>
      <c r="M32" s="11" t="str">
        <f>IF(AND(summary!$C$6&gt;4,COUNTBLANK(B32)=0),IF(E32&gt;=(4*summary!$C$7),E32-(4*summary!$C$7),""),"")</f>
        <v/>
      </c>
      <c r="N32" s="5" t="str">
        <f>IF(COUNTBLANK(B32)=0, IF(M32&lt;=18,summary!$C$8*POWER(1+summary!$C$16,B32-summary!$C$3)*(1-summary!$C$9), IF(M32&lt;=22,summary!$C$10*POWER(1+summary!$C$16,B32-summary!$C$3)*(1-summary!$C$9),"")), "")</f>
        <v/>
      </c>
      <c r="O32" s="12">
        <f>IF(COUNTBLANK(B32)=0,5-COUNTBLANK(E32)-COUNTBLANK(G32)-COUNTBLANK(I32)-COUNTBLANK(K32)-COUNTBLANK(M32),"")</f>
        <v>1</v>
      </c>
      <c r="P32" s="5">
        <f t="shared" si="1"/>
        <v>0</v>
      </c>
      <c r="Q32" s="5">
        <f>IF(COUNTBLANK(B32)=0,IF(OR(E32=0,G32=0,I32=0,K32=0,M32=0),C32*summary!$C$14*POWER(1-summary!$C$15,O32),C32*POWER(1-summary!$C$15,O32)), "")</f>
        <v>101053.0944981505</v>
      </c>
      <c r="R32" s="5">
        <f>IF(COUNTBLANK(Q32)=0,TAXED(Q32),"")</f>
        <v>79631.856700000004</v>
      </c>
      <c r="S32" s="5">
        <f t="shared" si="2"/>
        <v>4563.6880999999994</v>
      </c>
      <c r="T32" s="5">
        <f t="shared" si="4"/>
        <v>571511.92211623793</v>
      </c>
      <c r="U32" s="5">
        <f>IF(COUNTBLANK(B32)=0,U31*(1+summary!$C$17)+S32,"")</f>
        <v>1703313.9204660091</v>
      </c>
    </row>
    <row r="33" spans="2:21" ht="14.1" customHeight="1" x14ac:dyDescent="0.45">
      <c r="B33" s="11">
        <f>IF(COUNTBLANK(B32)=0, IF((B32+1)&lt;=summary!$C$4, B32+1, ""), "")</f>
        <v>60</v>
      </c>
      <c r="C33" s="5">
        <f>IF(COUNTBLANK(B33)=0,C32*(1+summary!$C$13),"")</f>
        <v>111375.72243075728</v>
      </c>
      <c r="D33" s="5">
        <f>IF(COUNTBLANK(C33)=0, TAXED(C33), "")</f>
        <v>85825.433399999994</v>
      </c>
      <c r="E33" s="11">
        <f t="shared" si="3"/>
        <v>28</v>
      </c>
      <c r="F33" s="5" t="str">
        <f>IF(COUNTBLANK(B33)=0, IF(E33&lt;=18,summary!$C$8*POWER(1+summary!$C$16,B33-summary!$C$3), IF(E33&lt;=22,summary!$C$10*POWER(1+summary!$C$16,B33-summary!$C$3),"")), "")</f>
        <v/>
      </c>
      <c r="G33" s="11" t="str">
        <f>IF(AND(summary!$C$6&gt;1,COUNTBLANK(B33)=0),IF(E33&gt;=summary!$C$7,E33-summary!$C$7,""),"")</f>
        <v/>
      </c>
      <c r="H33" s="5" t="str">
        <f>IF(COUNTBLANK(B33)=0, IF(G33&lt;=18,summary!$C$8*POWER(1+summary!$C$16,B33-summary!$C$3)*(1-summary!$C$9), IF(G33&lt;=22,summary!$C$10*POWER(1+summary!$C$16,B33-summary!$C$3)*(1-summary!$C$9),"")), "")</f>
        <v/>
      </c>
      <c r="I33" s="11" t="str">
        <f>IF(AND(summary!$C$6&gt;2,COUNTBLANK(B33)=0),IF(E33&gt;=(2*summary!$C$7),E33-(2*summary!$C$7),""),"")</f>
        <v/>
      </c>
      <c r="J33" s="5" t="str">
        <f>IF(COUNTBLANK(B33)=0, IF(I33&lt;=18,summary!$C$8*POWER(1+summary!$C$16,B33-summary!$C$3)*(1-summary!$C$9), IF(I33&lt;=22,summary!$C$10*POWER(1+summary!$C$16,B33-summary!$C$3)*(1-summary!$C$9),"")), "")</f>
        <v/>
      </c>
      <c r="K33" s="11" t="str">
        <f>IF(AND(summary!$C$6&gt;3,COUNTBLANK(B33)=0),IF(E33&gt;=(3*summary!$C$7),E33-(3*summary!$C$7),""),"")</f>
        <v/>
      </c>
      <c r="L33" s="5" t="str">
        <f>IF(COUNTBLANK(B33)=0, IF(K33&lt;=18,summary!$C$8*POWER(1+summary!$C$16,B33-summary!$C$3)*(1-summary!$C$9), IF(K33&lt;=22,summary!$C$10*POWER(1+summary!$C$16,B33-summary!$C$3)*(1-summary!$C$9),"")), "")</f>
        <v/>
      </c>
      <c r="M33" s="11" t="str">
        <f>IF(AND(summary!$C$6&gt;4,COUNTBLANK(B33)=0),IF(E33&gt;=(4*summary!$C$7),E33-(4*summary!$C$7),""),"")</f>
        <v/>
      </c>
      <c r="N33" s="5" t="str">
        <f>IF(COUNTBLANK(B33)=0, IF(M33&lt;=18,summary!$C$8*POWER(1+summary!$C$16,B33-summary!$C$3)*(1-summary!$C$9), IF(M33&lt;=22,summary!$C$10*POWER(1+summary!$C$16,B33-summary!$C$3)*(1-summary!$C$9),"")), "")</f>
        <v/>
      </c>
      <c r="O33" s="12">
        <f t="shared" si="0"/>
        <v>1</v>
      </c>
      <c r="P33" s="5">
        <f t="shared" si="1"/>
        <v>0</v>
      </c>
      <c r="Q33" s="5">
        <f>IF(COUNTBLANK(B33)=0,IF(OR(E33=0,G33=0,I33=0,K33=0,M33=0),C33*summary!$C$14*POWER(1-summary!$C$15,O33),C33*POWER(1-summary!$C$15,O33)), "")</f>
        <v>103579.42186060426</v>
      </c>
      <c r="R33" s="5">
        <f>IF(COUNTBLANK(Q33)=0,TAXED(Q33),"")</f>
        <v>81147.653099999996</v>
      </c>
      <c r="S33" s="5">
        <f t="shared" si="2"/>
        <v>4677.7802999999985</v>
      </c>
      <c r="T33" s="5">
        <f t="shared" si="4"/>
        <v>576189.70241623791</v>
      </c>
      <c r="U33" s="5">
        <f>IF(COUNTBLANK(B33)=0,U32*(1+summary!$C$17)+S33,"")</f>
        <v>1827223.6751986297</v>
      </c>
    </row>
    <row r="34" spans="2:21" ht="14.1" customHeight="1" x14ac:dyDescent="0.45">
      <c r="B34" s="11">
        <f>IF(COUNTBLANK(B33)=0, IF((B33+1)&lt;=summary!$C$4, B33+1, ""), "")</f>
        <v>61</v>
      </c>
      <c r="C34" s="5">
        <f>IF(COUNTBLANK(B34)=0,C33*(1+summary!$C$13),"")</f>
        <v>114160.1154915262</v>
      </c>
      <c r="D34" s="5">
        <f>IF(COUNTBLANK(C34)=0, TAXED(C34), "")</f>
        <v>87496.069300000003</v>
      </c>
      <c r="E34" s="11">
        <f t="shared" si="3"/>
        <v>29</v>
      </c>
      <c r="F34" s="5" t="str">
        <f>IF(COUNTBLANK(B34)=0, IF(E34&lt;=18,summary!$C$8*POWER(1+summary!$C$16,B34-summary!$C$3), IF(E34&lt;=22,summary!$C$10*POWER(1+summary!$C$16,B34-summary!$C$3),"")), "")</f>
        <v/>
      </c>
      <c r="G34" s="11" t="str">
        <f>IF(AND(summary!$C$6&gt;1,COUNTBLANK(B34)=0),IF(E34&gt;=summary!$C$7,E34-summary!$C$7,""),"")</f>
        <v/>
      </c>
      <c r="H34" s="5" t="str">
        <f>IF(COUNTBLANK(B34)=0, IF(G34&lt;=18,summary!$C$8*POWER(1+summary!$C$16,B34-summary!$C$3)*(1-summary!$C$9), IF(G34&lt;=22,summary!$C$10*POWER(1+summary!$C$16,B34-summary!$C$3)*(1-summary!$C$9),"")), "")</f>
        <v/>
      </c>
      <c r="I34" s="11" t="str">
        <f>IF(AND(summary!$C$6&gt;2,COUNTBLANK(B34)=0),IF(E34&gt;=(2*summary!$C$7),E34-(2*summary!$C$7),""),"")</f>
        <v/>
      </c>
      <c r="J34" s="5" t="str">
        <f>IF(COUNTBLANK(B34)=0, IF(I34&lt;=18,summary!$C$8*POWER(1+summary!$C$16,B34-summary!$C$3)*(1-summary!$C$9), IF(I34&lt;=22,summary!$C$10*POWER(1+summary!$C$16,B34-summary!$C$3)*(1-summary!$C$9),"")), "")</f>
        <v/>
      </c>
      <c r="K34" s="11" t="str">
        <f>IF(AND(summary!$C$6&gt;3,COUNTBLANK(B34)=0),IF(E34&gt;=(3*summary!$C$7),E34-(3*summary!$C$7),""),"")</f>
        <v/>
      </c>
      <c r="L34" s="5" t="str">
        <f>IF(COUNTBLANK(B34)=0, IF(K34&lt;=18,summary!$C$8*POWER(1+summary!$C$16,B34-summary!$C$3)*(1-summary!$C$9), IF(K34&lt;=22,summary!$C$10*POWER(1+summary!$C$16,B34-summary!$C$3)*(1-summary!$C$9),"")), "")</f>
        <v/>
      </c>
      <c r="M34" s="11" t="str">
        <f>IF(AND(summary!$C$6&gt;4,COUNTBLANK(B34)=0),IF(E34&gt;=(4*summary!$C$7),E34-(4*summary!$C$7),""),"")</f>
        <v/>
      </c>
      <c r="N34" s="5" t="str">
        <f>IF(COUNTBLANK(B34)=0, IF(M34&lt;=18,summary!$C$8*POWER(1+summary!$C$16,B34-summary!$C$3)*(1-summary!$C$9), IF(M34&lt;=22,summary!$C$10*POWER(1+summary!$C$16,B34-summary!$C$3)*(1-summary!$C$9),"")), "")</f>
        <v/>
      </c>
      <c r="O34" s="12">
        <f t="shared" si="0"/>
        <v>1</v>
      </c>
      <c r="P34" s="5">
        <f t="shared" si="1"/>
        <v>0</v>
      </c>
      <c r="Q34" s="5">
        <f>IF(COUNTBLANK(B34)=0,IF(OR(E34=0,G34=0,I34=0,K34=0,M34=0),C34*summary!$C$14*POWER(1-summary!$C$15,O34),C34*POWER(1-summary!$C$15,O34)), "")</f>
        <v>106168.90740711936</v>
      </c>
      <c r="R34" s="5">
        <f>IF(COUNTBLANK(Q34)=0,TAXED(Q34),"")</f>
        <v>82701.344400000002</v>
      </c>
      <c r="S34" s="5">
        <f t="shared" si="2"/>
        <v>4794.7249000000011</v>
      </c>
      <c r="T34" s="5">
        <f t="shared" si="4"/>
        <v>580984.42731623794</v>
      </c>
      <c r="U34" s="5">
        <f>IF(COUNTBLANK(B34)=0,U33*(1+summary!$C$17)+S34,"")</f>
        <v>1959924.0573625339</v>
      </c>
    </row>
    <row r="35" spans="2:21" ht="14.1" customHeight="1" x14ac:dyDescent="0.45">
      <c r="B35" s="11">
        <f>IF(COUNTBLANK(B34)=0, IF((B34+1)&lt;=summary!$C$4, B34+1, ""), "")</f>
        <v>62</v>
      </c>
      <c r="C35" s="5">
        <f>IF(COUNTBLANK(B35)=0,C34*(1+summary!$C$13),"")</f>
        <v>117014.11837881435</v>
      </c>
      <c r="D35" s="5">
        <f>IF(COUNTBLANK(C35)=0, TAXED(C35), "")</f>
        <v>89208.471000000005</v>
      </c>
      <c r="E35" s="11">
        <f t="shared" si="3"/>
        <v>30</v>
      </c>
      <c r="F35" s="5" t="str">
        <f>IF(COUNTBLANK(B35)=0, IF(E35&lt;=18,summary!$C$8*POWER(1+summary!$C$16,B35-summary!$C$3), IF(E35&lt;=22,summary!$C$10*POWER(1+summary!$C$16,B35-summary!$C$3),"")), "")</f>
        <v/>
      </c>
      <c r="G35" s="11" t="str">
        <f>IF(AND(summary!$C$6&gt;1,COUNTBLANK(B35)=0),IF(E35&gt;=summary!$C$7,E35-summary!$C$7,""),"")</f>
        <v/>
      </c>
      <c r="H35" s="5" t="str">
        <f>IF(COUNTBLANK(B35)=0, IF(G35&lt;=18,summary!$C$8*POWER(1+summary!$C$16,B35-summary!$C$3)*(1-summary!$C$9), IF(G35&lt;=22,summary!$C$10*POWER(1+summary!$C$16,B35-summary!$C$3)*(1-summary!$C$9),"")), "")</f>
        <v/>
      </c>
      <c r="I35" s="11" t="str">
        <f>IF(AND(summary!$C$6&gt;2,COUNTBLANK(B35)=0),IF(E35&gt;=(2*summary!$C$7),E35-(2*summary!$C$7),""),"")</f>
        <v/>
      </c>
      <c r="J35" s="5" t="str">
        <f>IF(COUNTBLANK(B35)=0, IF(I35&lt;=18,summary!$C$8*POWER(1+summary!$C$16,B35-summary!$C$3)*(1-summary!$C$9), IF(I35&lt;=22,summary!$C$10*POWER(1+summary!$C$16,B35-summary!$C$3)*(1-summary!$C$9),"")), "")</f>
        <v/>
      </c>
      <c r="K35" s="11" t="str">
        <f>IF(AND(summary!$C$6&gt;3,COUNTBLANK(B35)=0),IF(E35&gt;=(3*summary!$C$7),E35-(3*summary!$C$7),""),"")</f>
        <v/>
      </c>
      <c r="L35" s="5" t="str">
        <f>IF(COUNTBLANK(B35)=0, IF(K35&lt;=18,summary!$C$8*POWER(1+summary!$C$16,B35-summary!$C$3)*(1-summary!$C$9), IF(K35&lt;=22,summary!$C$10*POWER(1+summary!$C$16,B35-summary!$C$3)*(1-summary!$C$9),"")), "")</f>
        <v/>
      </c>
      <c r="M35" s="11" t="str">
        <f>IF(AND(summary!$C$6&gt;4,COUNTBLANK(B35)=0),IF(E35&gt;=(4*summary!$C$7),E35-(4*summary!$C$7),""),"")</f>
        <v/>
      </c>
      <c r="N35" s="5" t="str">
        <f>IF(COUNTBLANK(B35)=0, IF(M35&lt;=18,summary!$C$8*POWER(1+summary!$C$16,B35-summary!$C$3)*(1-summary!$C$9), IF(M35&lt;=22,summary!$C$10*POWER(1+summary!$C$16,B35-summary!$C$3)*(1-summary!$C$9),"")), "")</f>
        <v/>
      </c>
      <c r="O35" s="12">
        <f t="shared" si="0"/>
        <v>1</v>
      </c>
      <c r="P35" s="5">
        <f t="shared" si="1"/>
        <v>0</v>
      </c>
      <c r="Q35" s="5">
        <f>IF(COUNTBLANK(B35)=0,IF(OR(E35=0,G35=0,I35=0,K35=0,M35=0),C35*summary!$C$14*POWER(1-summary!$C$15,O35),C35*POWER(1-summary!$C$15,O35)), "")</f>
        <v>108823.13009229735</v>
      </c>
      <c r="R35" s="5">
        <f>IF(COUNTBLANK(Q35)=0,TAXED(Q35),"")</f>
        <v>84293.878100000002</v>
      </c>
      <c r="S35" s="5">
        <f t="shared" si="2"/>
        <v>4914.5929000000033</v>
      </c>
      <c r="T35" s="5">
        <f t="shared" si="4"/>
        <v>585899.02021623799</v>
      </c>
      <c r="U35" s="5">
        <f>IF(COUNTBLANK(B35)=0,U34*(1+summary!$C$17)+S35,"")</f>
        <v>2102033.3342779111</v>
      </c>
    </row>
    <row r="36" spans="2:21" ht="14.1" customHeight="1" x14ac:dyDescent="0.45">
      <c r="B36" s="11">
        <f>IF(COUNTBLANK(B35)=0, IF((B35+1)&lt;=summary!$C$4, B35+1, ""), "")</f>
        <v>63</v>
      </c>
      <c r="C36" s="5">
        <f>IF(COUNTBLANK(B36)=0,C35*(1+summary!$C$13),"")</f>
        <v>119939.4713382847</v>
      </c>
      <c r="D36" s="5">
        <f>IF(COUNTBLANK(C36)=0, TAXED(C36), "")</f>
        <v>90963.682799999995</v>
      </c>
      <c r="E36" s="11">
        <f t="shared" si="3"/>
        <v>31</v>
      </c>
      <c r="F36" s="5" t="str">
        <f>IF(COUNTBLANK(B36)=0, IF(E36&lt;=18,summary!$C$8*POWER(1+summary!$C$16,B36-summary!$C$3), IF(E36&lt;=22,summary!$C$10*POWER(1+summary!$C$16,B36-summary!$C$3),"")), "")</f>
        <v/>
      </c>
      <c r="G36" s="11" t="str">
        <f>IF(AND(summary!$C$6&gt;1,COUNTBLANK(B36)=0),IF(E36&gt;=summary!$C$7,E36-summary!$C$7,""),"")</f>
        <v/>
      </c>
      <c r="H36" s="5" t="str">
        <f>IF(COUNTBLANK(B36)=0, IF(G36&lt;=18,summary!$C$8*POWER(1+summary!$C$16,B36-summary!$C$3)*(1-summary!$C$9), IF(G36&lt;=22,summary!$C$10*POWER(1+summary!$C$16,B36-summary!$C$3)*(1-summary!$C$9),"")), "")</f>
        <v/>
      </c>
      <c r="I36" s="11" t="str">
        <f>IF(AND(summary!$C$6&gt;2,COUNTBLANK(B36)=0),IF(E36&gt;=(2*summary!$C$7),E36-(2*summary!$C$7),""),"")</f>
        <v/>
      </c>
      <c r="J36" s="5" t="str">
        <f>IF(COUNTBLANK(B36)=0, IF(I36&lt;=18,summary!$C$8*POWER(1+summary!$C$16,B36-summary!$C$3)*(1-summary!$C$9), IF(I36&lt;=22,summary!$C$10*POWER(1+summary!$C$16,B36-summary!$C$3)*(1-summary!$C$9),"")), "")</f>
        <v/>
      </c>
      <c r="K36" s="11" t="str">
        <f>IF(AND(summary!$C$6&gt;3,COUNTBLANK(B36)=0),IF(E36&gt;=(3*summary!$C$7),E36-(3*summary!$C$7),""),"")</f>
        <v/>
      </c>
      <c r="L36" s="5" t="str">
        <f>IF(COUNTBLANK(B36)=0, IF(K36&lt;=18,summary!$C$8*POWER(1+summary!$C$16,B36-summary!$C$3)*(1-summary!$C$9), IF(K36&lt;=22,summary!$C$10*POWER(1+summary!$C$16,B36-summary!$C$3)*(1-summary!$C$9),"")), "")</f>
        <v/>
      </c>
      <c r="M36" s="11" t="str">
        <f>IF(AND(summary!$C$6&gt;4,COUNTBLANK(B36)=0),IF(E36&gt;=(4*summary!$C$7),E36-(4*summary!$C$7),""),"")</f>
        <v/>
      </c>
      <c r="N36" s="5" t="str">
        <f>IF(COUNTBLANK(B36)=0, IF(M36&lt;=18,summary!$C$8*POWER(1+summary!$C$16,B36-summary!$C$3)*(1-summary!$C$9), IF(M36&lt;=22,summary!$C$10*POWER(1+summary!$C$16,B36-summary!$C$3)*(1-summary!$C$9),"")), "")</f>
        <v/>
      </c>
      <c r="O36" s="12">
        <f t="shared" si="0"/>
        <v>1</v>
      </c>
      <c r="P36" s="5">
        <f t="shared" si="1"/>
        <v>0</v>
      </c>
      <c r="Q36" s="5">
        <f>IF(COUNTBLANK(B36)=0,IF(OR(E36=0,G36=0,I36=0,K36=0,M36=0),C36*summary!$C$14*POWER(1-summary!$C$15,O36),C36*POWER(1-summary!$C$15,O36)), "")</f>
        <v>111543.70834460476</v>
      </c>
      <c r="R36" s="5">
        <f>IF(COUNTBLANK(Q36)=0,TAXED(Q36),"")</f>
        <v>85926.225000000006</v>
      </c>
      <c r="S36" s="5">
        <f t="shared" si="2"/>
        <v>5037.4577999999892</v>
      </c>
      <c r="T36" s="5">
        <f t="shared" si="4"/>
        <v>590936.47801623796</v>
      </c>
      <c r="U36" s="5">
        <f>IF(COUNTBLANK(B36)=0,U35*(1+summary!$C$17)+S36,"")</f>
        <v>2254213.1254773652</v>
      </c>
    </row>
    <row r="37" spans="2:21" ht="14.1" customHeight="1" x14ac:dyDescent="0.45">
      <c r="B37" s="11">
        <f>IF(COUNTBLANK(B36)=0, IF((B36+1)&lt;=summary!$C$4, B36+1, ""), "")</f>
        <v>64</v>
      </c>
      <c r="C37" s="5">
        <f>IF(COUNTBLANK(B37)=0,C36*(1+summary!$C$13),"")</f>
        <v>122937.9581217418</v>
      </c>
      <c r="D37" s="5">
        <f>IF(COUNTBLANK(C37)=0, TAXED(C37), "")</f>
        <v>92762.774900000004</v>
      </c>
      <c r="E37" s="11">
        <f t="shared" si="3"/>
        <v>32</v>
      </c>
      <c r="F37" s="5" t="str">
        <f>IF(COUNTBLANK(B37)=0, IF(E37&lt;=18,summary!$C$8*POWER(1+summary!$C$16,B37-summary!$C$3), IF(E37&lt;=22,summary!$C$10*POWER(1+summary!$C$16,B37-summary!$C$3),"")), "")</f>
        <v/>
      </c>
      <c r="G37" s="11" t="str">
        <f>IF(AND(summary!$C$6&gt;1,COUNTBLANK(B37)=0),IF(E37&gt;=summary!$C$7,E37-summary!$C$7,""),"")</f>
        <v/>
      </c>
      <c r="H37" s="5" t="str">
        <f>IF(COUNTBLANK(B37)=0, IF(G37&lt;=18,summary!$C$8*POWER(1+summary!$C$16,B37-summary!$C$3)*(1-summary!$C$9), IF(G37&lt;=22,summary!$C$10*POWER(1+summary!$C$16,B37-summary!$C$3)*(1-summary!$C$9),"")), "")</f>
        <v/>
      </c>
      <c r="I37" s="11" t="str">
        <f>IF(AND(summary!$C$6&gt;2,COUNTBLANK(B37)=0),IF(E37&gt;=(2*summary!$C$7),E37-(2*summary!$C$7),""),"")</f>
        <v/>
      </c>
      <c r="J37" s="5" t="str">
        <f>IF(COUNTBLANK(B37)=0, IF(I37&lt;=18,summary!$C$8*POWER(1+summary!$C$16,B37-summary!$C$3)*(1-summary!$C$9), IF(I37&lt;=22,summary!$C$10*POWER(1+summary!$C$16,B37-summary!$C$3)*(1-summary!$C$9),"")), "")</f>
        <v/>
      </c>
      <c r="K37" s="11" t="str">
        <f>IF(AND(summary!$C$6&gt;3,COUNTBLANK(B37)=0),IF(E37&gt;=(3*summary!$C$7),E37-(3*summary!$C$7),""),"")</f>
        <v/>
      </c>
      <c r="L37" s="5" t="str">
        <f>IF(COUNTBLANK(B37)=0, IF(K37&lt;=18,summary!$C$8*POWER(1+summary!$C$16,B37-summary!$C$3)*(1-summary!$C$9), IF(K37&lt;=22,summary!$C$10*POWER(1+summary!$C$16,B37-summary!$C$3)*(1-summary!$C$9),"")), "")</f>
        <v/>
      </c>
      <c r="M37" s="11" t="str">
        <f>IF(AND(summary!$C$6&gt;4,COUNTBLANK(B37)=0),IF(E37&gt;=(4*summary!$C$7),E37-(4*summary!$C$7),""),"")</f>
        <v/>
      </c>
      <c r="N37" s="5" t="str">
        <f>IF(COUNTBLANK(B37)=0, IF(M37&lt;=18,summary!$C$8*POWER(1+summary!$C$16,B37-summary!$C$3)*(1-summary!$C$9), IF(M37&lt;=22,summary!$C$10*POWER(1+summary!$C$16,B37-summary!$C$3)*(1-summary!$C$9),"")), "")</f>
        <v/>
      </c>
      <c r="O37" s="12">
        <f t="shared" si="0"/>
        <v>1</v>
      </c>
      <c r="P37" s="5">
        <f t="shared" si="1"/>
        <v>0</v>
      </c>
      <c r="Q37" s="5">
        <f>IF(COUNTBLANK(B37)=0,IF(OR(E37=0,G37=0,I37=0,K37=0,M37=0),C37*summary!$C$14*POWER(1-summary!$C$15,O37),C37*POWER(1-summary!$C$15,O37)), "")</f>
        <v>114332.30105321987</v>
      </c>
      <c r="R37" s="5">
        <f>IF(COUNTBLANK(Q37)=0,TAXED(Q37),"")</f>
        <v>87599.380699999994</v>
      </c>
      <c r="S37" s="5">
        <f t="shared" si="2"/>
        <v>5163.3942000000097</v>
      </c>
      <c r="T37" s="5">
        <f t="shared" si="4"/>
        <v>596099.87221623794</v>
      </c>
      <c r="U37" s="5">
        <f>IF(COUNTBLANK(B37)=0,U36*(1+summary!$C$17)+S37,"")</f>
        <v>2417171.4384607808</v>
      </c>
    </row>
    <row r="38" spans="2:21" ht="14.1" customHeight="1" x14ac:dyDescent="0.45">
      <c r="B38" s="11">
        <f>IF(COUNTBLANK(B37)=0, IF((B37+1)&lt;=summary!$C$4, B37+1, ""), "")</f>
        <v>65</v>
      </c>
      <c r="C38" s="5">
        <f>IF(COUNTBLANK(B38)=0,C37*(1+summary!$C$13),"")</f>
        <v>126011.40707478534</v>
      </c>
      <c r="D38" s="5">
        <f>IF(COUNTBLANK(C38)=0, TAXED(C38), "")</f>
        <v>94606.844299999997</v>
      </c>
      <c r="E38" s="11">
        <f t="shared" si="3"/>
        <v>33</v>
      </c>
      <c r="F38" s="5" t="str">
        <f>IF(COUNTBLANK(B38)=0, IF(E38&lt;=18,summary!$C$8*POWER(1+summary!$C$16,B38-summary!$C$3), IF(E38&lt;=22,summary!$C$10*POWER(1+summary!$C$16,B38-summary!$C$3),"")), "")</f>
        <v/>
      </c>
      <c r="G38" s="11" t="str">
        <f>IF(AND(summary!$C$6&gt;1,COUNTBLANK(B38)=0),IF(E38&gt;=summary!$C$7,E38-summary!$C$7,""),"")</f>
        <v/>
      </c>
      <c r="H38" s="5" t="str">
        <f>IF(COUNTBLANK(B38)=0, IF(G38&lt;=18,summary!$C$8*POWER(1+summary!$C$16,B38-summary!$C$3)*(1-summary!$C$9), IF(G38&lt;=22,summary!$C$10*POWER(1+summary!$C$16,B38-summary!$C$3)*(1-summary!$C$9),"")), "")</f>
        <v/>
      </c>
      <c r="I38" s="11" t="str">
        <f>IF(AND(summary!$C$6&gt;2,COUNTBLANK(B38)=0),IF(E38&gt;=(2*summary!$C$7),E38-(2*summary!$C$7),""),"")</f>
        <v/>
      </c>
      <c r="J38" s="5" t="str">
        <f>IF(COUNTBLANK(B38)=0, IF(I38&lt;=18,summary!$C$8*POWER(1+summary!$C$16,B38-summary!$C$3)*(1-summary!$C$9), IF(I38&lt;=22,summary!$C$10*POWER(1+summary!$C$16,B38-summary!$C$3)*(1-summary!$C$9),"")), "")</f>
        <v/>
      </c>
      <c r="K38" s="11" t="str">
        <f>IF(AND(summary!$C$6&gt;3,COUNTBLANK(B38)=0),IF(E38&gt;=(3*summary!$C$7),E38-(3*summary!$C$7),""),"")</f>
        <v/>
      </c>
      <c r="L38" s="5" t="str">
        <f>IF(COUNTBLANK(B38)=0, IF(K38&lt;=18,summary!$C$8*POWER(1+summary!$C$16,B38-summary!$C$3)*(1-summary!$C$9), IF(K38&lt;=22,summary!$C$10*POWER(1+summary!$C$16,B38-summary!$C$3)*(1-summary!$C$9),"")), "")</f>
        <v/>
      </c>
      <c r="M38" s="11" t="str">
        <f>IF(AND(summary!$C$6&gt;4,COUNTBLANK(B38)=0),IF(E38&gt;=(4*summary!$C$7),E38-(4*summary!$C$7),""),"")</f>
        <v/>
      </c>
      <c r="N38" s="5" t="str">
        <f>IF(COUNTBLANK(B38)=0, IF(M38&lt;=18,summary!$C$8*POWER(1+summary!$C$16,B38-summary!$C$3)*(1-summary!$C$9), IF(M38&lt;=22,summary!$C$10*POWER(1+summary!$C$16,B38-summary!$C$3)*(1-summary!$C$9),"")), "")</f>
        <v/>
      </c>
      <c r="O38" s="12">
        <f t="shared" si="0"/>
        <v>1</v>
      </c>
      <c r="P38" s="5">
        <f t="shared" si="1"/>
        <v>0</v>
      </c>
      <c r="Q38" s="5">
        <f>IF(COUNTBLANK(B38)=0,IF(OR(E38=0,G38=0,I38=0,K38=0,M38=0),C38*summary!$C$14*POWER(1-summary!$C$15,O38),C38*POWER(1-summary!$C$15,O38)), "")</f>
        <v>117190.60857955036</v>
      </c>
      <c r="R38" s="5">
        <f>IF(COUNTBLANK(Q38)=0,TAXED(Q38),"")</f>
        <v>89314.3652</v>
      </c>
      <c r="S38" s="5">
        <f t="shared" si="2"/>
        <v>5292.4790999999968</v>
      </c>
      <c r="T38" s="5">
        <f t="shared" si="4"/>
        <v>601392.35131623794</v>
      </c>
      <c r="U38" s="5">
        <f>IF(COUNTBLANK(B38)=0,U37*(1+summary!$C$17)+S38,"")</f>
        <v>2591665.9182530358</v>
      </c>
    </row>
    <row r="39" spans="2:21" ht="14.1" customHeight="1" x14ac:dyDescent="0.45">
      <c r="B39" s="11" t="str">
        <f>IF(COUNTBLANK(B38)=0, IF((B38+1)&lt;=summary!$C$4, B38+1, ""), "")</f>
        <v/>
      </c>
      <c r="C39" s="5" t="str">
        <f>IF(COUNTBLANK(B39)=0,C38*(1+summary!$C$13),"")</f>
        <v/>
      </c>
      <c r="D39" s="5" t="str">
        <f>IF(COUNTBLANK(C39)=0, TAXED(C39), "")</f>
        <v/>
      </c>
      <c r="E39" s="11" t="str">
        <f t="shared" si="3"/>
        <v/>
      </c>
      <c r="F39" s="5" t="str">
        <f>IF(COUNTBLANK(B39)=0, IF(E39&lt;=18,summary!$C$8*POWER(1+summary!$C$16,B39-summary!$C$3), IF(E39&lt;=22,summary!$C$10*POWER(1+summary!$C$16,B39-summary!$C$3),"")), "")</f>
        <v/>
      </c>
      <c r="G39" s="11" t="str">
        <f>IF(AND(summary!$C$6&gt;1,COUNTBLANK(B39)=0),IF(E39&gt;=summary!$C$7,E39-summary!$C$7,""),"")</f>
        <v/>
      </c>
      <c r="H39" s="5" t="str">
        <f>IF(COUNTBLANK(B39)=0, IF(G39&lt;=18,summary!$C$8*POWER(1+summary!$C$16,B39-summary!$C$3)*(1-summary!$C$9), IF(G39&lt;=22,summary!$C$10*POWER(1+summary!$C$16,B39-summary!$C$3)*(1-summary!$C$9),"")), "")</f>
        <v/>
      </c>
      <c r="I39" s="11" t="str">
        <f>IF(AND(summary!$C$6&gt;2,COUNTBLANK(B39)=0),IF(E39&gt;=(2*summary!$C$7),E39-(2*summary!$C$7),""),"")</f>
        <v/>
      </c>
      <c r="J39" s="5" t="str">
        <f>IF(COUNTBLANK(B39)=0, IF(I39&lt;=18,summary!$C$8*POWER(1+summary!$C$16,B39-summary!$C$3)*(1-summary!$C$9), IF(I39&lt;=22,summary!$C$10*POWER(1+summary!$C$16,B39-summary!$C$3)*(1-summary!$C$9),"")), "")</f>
        <v/>
      </c>
      <c r="K39" s="11" t="str">
        <f>IF(AND(summary!$C$6&gt;3,COUNTBLANK(B39)=0),IF(E39&gt;=(3*summary!$C$7),E39-(3*summary!$C$7),""),"")</f>
        <v/>
      </c>
      <c r="L39" s="5" t="str">
        <f>IF(COUNTBLANK(B39)=0, IF(K39&lt;=18,summary!$C$8*POWER(1+summary!$C$16,B39-summary!$C$3)*(1-summary!$C$9), IF(K39&lt;=22,summary!$C$10*POWER(1+summary!$C$16,B39-summary!$C$3)*(1-summary!$C$9),"")), "")</f>
        <v/>
      </c>
      <c r="M39" s="11" t="str">
        <f>IF(AND(summary!$C$6&gt;4,COUNTBLANK(B39)=0),IF(E39&gt;=(4*summary!$C$7),E39-(4*summary!$C$7),""),"")</f>
        <v/>
      </c>
      <c r="N39" s="5" t="str">
        <f>IF(COUNTBLANK(B39)=0, IF(M39&lt;=18,summary!$C$8*POWER(1+summary!$C$16,B39-summary!$C$3)*(1-summary!$C$9), IF(M39&lt;=22,summary!$C$10*POWER(1+summary!$C$16,B39-summary!$C$3)*(1-summary!$C$9),"")), "")</f>
        <v/>
      </c>
      <c r="O39" s="12" t="str">
        <f t="shared" si="0"/>
        <v/>
      </c>
      <c r="P39" s="5" t="str">
        <f t="shared" si="1"/>
        <v/>
      </c>
      <c r="Q39" s="5" t="str">
        <f>IF(COUNTBLANK(B39)=0,IF(OR(E39=0,G39=0,I39=0,K39=0,M39=0),C39*summary!$C$14*POWER(1-summary!$C$15,O39),C39*POWER(1-summary!$C$15,O39)), "")</f>
        <v/>
      </c>
      <c r="R39" s="5" t="str">
        <f>IF(COUNTBLANK(Q39)=0,TAXED(Q39),"")</f>
        <v/>
      </c>
      <c r="S39" s="5" t="str">
        <f t="shared" si="2"/>
        <v/>
      </c>
      <c r="T39" s="5" t="str">
        <f t="shared" si="4"/>
        <v/>
      </c>
      <c r="U39" s="5" t="str">
        <f>IF(COUNTBLANK(B39)=0,U38*(1+summary!$C$17)+S39,"")</f>
        <v/>
      </c>
    </row>
    <row r="40" spans="2:21" ht="14.1" customHeight="1" x14ac:dyDescent="0.45">
      <c r="B40" s="11" t="str">
        <f>IF(COUNTBLANK(B39)=0, IF((B39+1)&lt;=summary!$C$4, B39+1, ""), "")</f>
        <v/>
      </c>
      <c r="C40" s="5" t="str">
        <f>IF(COUNTBLANK(B40)=0,C39*(1+summary!$C$13),"")</f>
        <v/>
      </c>
      <c r="D40" s="5" t="str">
        <f>IF(COUNTBLANK(C40)=0, TAXED(C40), "")</f>
        <v/>
      </c>
      <c r="E40" s="11" t="str">
        <f t="shared" si="3"/>
        <v/>
      </c>
      <c r="F40" s="5" t="str">
        <f>IF(COUNTBLANK(B40)=0, IF(E40&lt;=18,summary!$C$8*POWER(1+summary!$C$16,B40-summary!$C$3), IF(E40&lt;=22,summary!$C$10*POWER(1+summary!$C$16,B40-summary!$C$3),"")), "")</f>
        <v/>
      </c>
      <c r="G40" s="11" t="str">
        <f>IF(AND(summary!$C$6&gt;1,COUNTBLANK(B40)=0),IF(E40&gt;=summary!$C$7,E40-summary!$C$7,""),"")</f>
        <v/>
      </c>
      <c r="H40" s="5" t="str">
        <f>IF(COUNTBLANK(B40)=0, IF(G40&lt;=18,summary!$C$8*POWER(1+summary!$C$16,B40-summary!$C$3)*(1-summary!$C$9), IF(G40&lt;=22,summary!$C$10*POWER(1+summary!$C$16,B40-summary!$C$3)*(1-summary!$C$9),"")), "")</f>
        <v/>
      </c>
      <c r="I40" s="11" t="str">
        <f>IF(AND(summary!$C$6&gt;2,COUNTBLANK(B40)=0),IF(E40&gt;=(2*summary!$C$7),E40-(2*summary!$C$7),""),"")</f>
        <v/>
      </c>
      <c r="J40" s="5" t="str">
        <f>IF(COUNTBLANK(B40)=0, IF(I40&lt;=18,summary!$C$8*POWER(1+summary!$C$16,B40-summary!$C$3)*(1-summary!$C$9), IF(I40&lt;=22,summary!$C$10*POWER(1+summary!$C$16,B40-summary!$C$3)*(1-summary!$C$9),"")), "")</f>
        <v/>
      </c>
      <c r="K40" s="11" t="str">
        <f>IF(AND(summary!$C$6&gt;3,COUNTBLANK(B40)=0),IF(E40&gt;=(3*summary!$C$7),E40-(3*summary!$C$7),""),"")</f>
        <v/>
      </c>
      <c r="L40" s="5" t="str">
        <f>IF(COUNTBLANK(B40)=0, IF(K40&lt;=18,summary!$C$8*POWER(1+summary!$C$16,B40-summary!$C$3)*(1-summary!$C$9), IF(K40&lt;=22,summary!$C$10*POWER(1+summary!$C$16,B40-summary!$C$3)*(1-summary!$C$9),"")), "")</f>
        <v/>
      </c>
      <c r="M40" s="11" t="str">
        <f>IF(AND(summary!$C$6&gt;4,COUNTBLANK(B40)=0),IF(E40&gt;=(4*summary!$C$7),E40-(4*summary!$C$7),""),"")</f>
        <v/>
      </c>
      <c r="N40" s="5" t="str">
        <f>IF(COUNTBLANK(B40)=0, IF(M40&lt;=18,summary!$C$8*POWER(1+summary!$C$16,B40-summary!$C$3)*(1-summary!$C$9), IF(M40&lt;=22,summary!$C$10*POWER(1+summary!$C$16,B40-summary!$C$3)*(1-summary!$C$9),"")), "")</f>
        <v/>
      </c>
      <c r="O40" s="12" t="str">
        <f t="shared" si="0"/>
        <v/>
      </c>
      <c r="P40" s="5" t="str">
        <f t="shared" si="1"/>
        <v/>
      </c>
      <c r="Q40" s="5" t="str">
        <f>IF(COUNTBLANK(B40)=0,IF(OR(E40=0,G40=0,I40=0,K40=0,M40=0),C40*summary!$C$14*POWER(1-summary!$C$15,O40),C40*POWER(1-summary!$C$15,O40)), "")</f>
        <v/>
      </c>
      <c r="R40" s="5" t="str">
        <f>IF(COUNTBLANK(Q40)=0,TAXED(Q40),"")</f>
        <v/>
      </c>
      <c r="S40" s="5" t="str">
        <f t="shared" si="2"/>
        <v/>
      </c>
      <c r="T40" s="5" t="str">
        <f t="shared" si="4"/>
        <v/>
      </c>
      <c r="U40" s="5" t="str">
        <f>IF(COUNTBLANK(B40)=0,U39*(1+summary!$C$17)+S40,"")</f>
        <v/>
      </c>
    </row>
    <row r="41" spans="2:21" ht="14.1" customHeight="1" x14ac:dyDescent="0.45">
      <c r="B41" s="11" t="str">
        <f>IF(COUNTBLANK(B40)=0, IF((B40+1)&lt;=summary!$C$4, B40+1, ""), "")</f>
        <v/>
      </c>
      <c r="C41" s="5" t="str">
        <f>IF(COUNTBLANK(B41)=0,C40*(1+summary!$C$13),"")</f>
        <v/>
      </c>
      <c r="D41" s="5" t="str">
        <f>IF(COUNTBLANK(C41)=0, TAXED(C41), "")</f>
        <v/>
      </c>
      <c r="E41" s="11" t="str">
        <f t="shared" si="3"/>
        <v/>
      </c>
      <c r="F41" s="5" t="str">
        <f>IF(COUNTBLANK(B41)=0, IF(E41&lt;=18,summary!$C$8*POWER(1+summary!$C$16,B41-summary!$C$3), IF(E41&lt;=22,summary!$C$10*POWER(1+summary!$C$16,B41-summary!$C$3),"")), "")</f>
        <v/>
      </c>
      <c r="G41" s="11" t="str">
        <f>IF(AND(summary!$C$6&gt;1,COUNTBLANK(B41)=0),IF(E41&gt;=summary!$C$7,E41-summary!$C$7,""),"")</f>
        <v/>
      </c>
      <c r="H41" s="5" t="str">
        <f>IF(COUNTBLANK(B41)=0, IF(G41&lt;=18,summary!$C$8*POWER(1+summary!$C$16,B41-summary!$C$3)*(1-summary!$C$9), IF(G41&lt;=22,summary!$C$10*POWER(1+summary!$C$16,B41-summary!$C$3)*(1-summary!$C$9),"")), "")</f>
        <v/>
      </c>
      <c r="I41" s="11" t="str">
        <f>IF(AND(summary!$C$6&gt;2,COUNTBLANK(B41)=0),IF(E41&gt;=(2*summary!$C$7),E41-(2*summary!$C$7),""),"")</f>
        <v/>
      </c>
      <c r="J41" s="5" t="str">
        <f>IF(COUNTBLANK(B41)=0, IF(I41&lt;=18,summary!$C$8*POWER(1+summary!$C$16,B41-summary!$C$3)*(1-summary!$C$9), IF(I41&lt;=22,summary!$C$10*POWER(1+summary!$C$16,B41-summary!$C$3)*(1-summary!$C$9),"")), "")</f>
        <v/>
      </c>
      <c r="K41" s="11" t="str">
        <f>IF(AND(summary!$C$6&gt;3,COUNTBLANK(B41)=0),IF(E41&gt;=(3*summary!$C$7),E41-(3*summary!$C$7),""),"")</f>
        <v/>
      </c>
      <c r="L41" s="5" t="str">
        <f>IF(COUNTBLANK(B41)=0, IF(K41&lt;=18,summary!$C$8*POWER(1+summary!$C$16,B41-summary!$C$3)*(1-summary!$C$9), IF(K41&lt;=22,summary!$C$10*POWER(1+summary!$C$16,B41-summary!$C$3)*(1-summary!$C$9),"")), "")</f>
        <v/>
      </c>
      <c r="M41" s="11" t="str">
        <f>IF(AND(summary!$C$6&gt;4,COUNTBLANK(B41)=0),IF(E41&gt;=(4*summary!$C$7),E41-(4*summary!$C$7),""),"")</f>
        <v/>
      </c>
      <c r="N41" s="5" t="str">
        <f>IF(COUNTBLANK(B41)=0, IF(M41&lt;=18,summary!$C$8*POWER(1+summary!$C$16,B41-summary!$C$3)*(1-summary!$C$9), IF(M41&lt;=22,summary!$C$10*POWER(1+summary!$C$16,B41-summary!$C$3)*(1-summary!$C$9),"")), "")</f>
        <v/>
      </c>
      <c r="O41" s="12" t="str">
        <f t="shared" si="0"/>
        <v/>
      </c>
      <c r="P41" s="5" t="str">
        <f t="shared" si="1"/>
        <v/>
      </c>
      <c r="Q41" s="5" t="str">
        <f>IF(COUNTBLANK(B41)=0,IF(OR(E41=0,G41=0,I41=0,K41=0,M41=0),C41*summary!$C$14*POWER(1-summary!$C$15,O41),C41*POWER(1-summary!$C$15,O41)), "")</f>
        <v/>
      </c>
      <c r="R41" s="5" t="str">
        <f>IF(COUNTBLANK(Q41)=0,TAXED(Q41),"")</f>
        <v/>
      </c>
      <c r="S41" s="5" t="str">
        <f>IF(COUNTBLANK(B41)=0,(D41-R41)+P41,"")</f>
        <v/>
      </c>
      <c r="T41" s="5" t="str">
        <f t="shared" si="4"/>
        <v/>
      </c>
      <c r="U41" s="5" t="str">
        <f>IF(COUNTBLANK(B41)=0,U40*(1+summary!$C$17)+S41,"")</f>
        <v/>
      </c>
    </row>
    <row r="42" spans="2:21" ht="14.1" customHeight="1" x14ac:dyDescent="0.45">
      <c r="B42" s="11" t="str">
        <f>IF(COUNTBLANK(B41)=0, IF((B41+1)&lt;=summary!$C$4, B41+1, ""), "")</f>
        <v/>
      </c>
      <c r="C42" s="5" t="str">
        <f>IF(COUNTBLANK(B42)=0,C41*(1+summary!$C$13),"")</f>
        <v/>
      </c>
      <c r="D42" s="5" t="str">
        <f>IF(COUNTBLANK(C42)=0, TAXED(C42), "")</f>
        <v/>
      </c>
      <c r="E42" s="11" t="str">
        <f t="shared" si="3"/>
        <v/>
      </c>
      <c r="F42" s="5" t="str">
        <f>IF(COUNTBLANK(B42)=0, IF(E42&lt;=18,summary!$C$8*POWER(1+summary!$C$16,B42-summary!$C$3), IF(E42&lt;=22,summary!$C$10*POWER(1+summary!$C$16,B42-summary!$C$3),"")), "")</f>
        <v/>
      </c>
      <c r="G42" s="11" t="str">
        <f>IF(AND(summary!$C$6&gt;1,COUNTBLANK(B42)=0),IF(E42&gt;=summary!$C$7,E42-summary!$C$7,""),"")</f>
        <v/>
      </c>
      <c r="H42" s="5" t="str">
        <f>IF(COUNTBLANK(B42)=0, IF(G42&lt;=18,summary!$C$8*POWER(1+summary!$C$16,B42-summary!$C$3)*(1-summary!$C$9), IF(G42&lt;=22,summary!$C$10*POWER(1+summary!$C$16,B42-summary!$C$3)*(1-summary!$C$9),"")), "")</f>
        <v/>
      </c>
      <c r="I42" s="11" t="str">
        <f>IF(AND(summary!$C$6&gt;2,COUNTBLANK(B42)=0),IF(E42&gt;=(2*summary!$C$7),E42-(2*summary!$C$7),""),"")</f>
        <v/>
      </c>
      <c r="J42" s="5" t="str">
        <f>IF(COUNTBLANK(B42)=0, IF(I42&lt;=18,summary!$C$8*POWER(1+summary!$C$16,B42-summary!$C$3)*(1-summary!$C$9), IF(I42&lt;=22,summary!$C$10*POWER(1+summary!$C$16,B42-summary!$C$3)*(1-summary!$C$9),"")), "")</f>
        <v/>
      </c>
      <c r="K42" s="11" t="str">
        <f>IF(AND(summary!$C$6&gt;3,COUNTBLANK(B42)=0),IF(E42&gt;=(3*summary!$C$7),E42-(3*summary!$C$7),""),"")</f>
        <v/>
      </c>
      <c r="L42" s="5" t="str">
        <f>IF(COUNTBLANK(B42)=0, IF(K42&lt;=18,summary!$C$8*POWER(1+summary!$C$16,B42-summary!$C$3)*(1-summary!$C$9), IF(K42&lt;=22,summary!$C$10*POWER(1+summary!$C$16,B42-summary!$C$3)*(1-summary!$C$9),"")), "")</f>
        <v/>
      </c>
      <c r="M42" s="11" t="str">
        <f>IF(AND(summary!$C$6&gt;4,COUNTBLANK(B42)=0),IF(E42&gt;=(4*summary!$C$7),E42-(4*summary!$C$7),""),"")</f>
        <v/>
      </c>
      <c r="N42" s="5" t="str">
        <f>IF(COUNTBLANK(B42)=0, IF(M42&lt;=18,summary!$C$8*POWER(1+summary!$C$16,B42-summary!$C$3)*(1-summary!$C$9), IF(M42&lt;=22,summary!$C$10*POWER(1+summary!$C$16,B42-summary!$C$3)*(1-summary!$C$9),"")), "")</f>
        <v/>
      </c>
      <c r="O42" s="12" t="str">
        <f t="shared" si="0"/>
        <v/>
      </c>
      <c r="P42" s="5" t="str">
        <f t="shared" si="1"/>
        <v/>
      </c>
      <c r="Q42" s="5" t="str">
        <f>IF(COUNTBLANK(B42)=0,IF(OR(E42=0,G42=0,I42=0,K42=0,M42=0),C42*summary!$C$14*POWER(1-summary!$C$15,O42),C42*POWER(1-summary!$C$15,O42)), "")</f>
        <v/>
      </c>
      <c r="R42" s="5" t="str">
        <f>IF(COUNTBLANK(Q42)=0,TAXED(Q42),"")</f>
        <v/>
      </c>
      <c r="S42" s="5" t="str">
        <f t="shared" si="2"/>
        <v/>
      </c>
      <c r="T42" s="5" t="str">
        <f>IF(COUNTBLANK(B42)=0,T41+S42,"")</f>
        <v/>
      </c>
      <c r="U42" s="5" t="str">
        <f>IF(COUNTBLANK(B42)=0,U41*(1+summary!$C$17)+S42,"")</f>
        <v/>
      </c>
    </row>
    <row r="43" spans="2:21" ht="14.1" customHeight="1" x14ac:dyDescent="0.45">
      <c r="B43" s="11" t="str">
        <f>IF(COUNTBLANK(B42)=0, IF((B42+1)&lt;=summary!$C$4, B42+1, ""), "")</f>
        <v/>
      </c>
      <c r="C43" s="5" t="str">
        <f>IF(COUNTBLANK(B43)=0,C42*(1+summary!$C$13),"")</f>
        <v/>
      </c>
      <c r="D43" s="5" t="str">
        <f>IF(COUNTBLANK(C43)=0, TAXED(C43), "")</f>
        <v/>
      </c>
      <c r="E43" s="11" t="str">
        <f t="shared" si="3"/>
        <v/>
      </c>
      <c r="F43" s="5" t="str">
        <f>IF(COUNTBLANK(B43)=0, IF(E43&lt;=18,summary!$C$8*POWER(1+summary!$C$16,B43-summary!$C$3), IF(E43&lt;=22,summary!$C$10*POWER(1+summary!$C$16,B43-summary!$C$3),"")), "")</f>
        <v/>
      </c>
      <c r="G43" s="11" t="str">
        <f>IF(AND(summary!$C$6&gt;1,COUNTBLANK(B43)=0),IF(E43&gt;=summary!$C$7,E43-summary!$C$7,""),"")</f>
        <v/>
      </c>
      <c r="H43" s="5" t="str">
        <f>IF(COUNTBLANK(B43)=0, IF(G43&lt;=18,summary!$C$8*POWER(1+summary!$C$16,B43-summary!$C$3)*(1-summary!$C$9), IF(G43&lt;=22,summary!$C$10*POWER(1+summary!$C$16,B43-summary!$C$3)*(1-summary!$C$9),"")), "")</f>
        <v/>
      </c>
      <c r="I43" s="11" t="str">
        <f>IF(AND(summary!$C$6&gt;2,COUNTBLANK(B43)=0),IF(E43&gt;=(2*summary!$C$7),E43-(2*summary!$C$7),""),"")</f>
        <v/>
      </c>
      <c r="J43" s="5" t="str">
        <f>IF(COUNTBLANK(B43)=0, IF(I43&lt;=18,summary!$C$8*POWER(1+summary!$C$16,B43-summary!$C$3)*(1-summary!$C$9), IF(I43&lt;=22,summary!$C$10*POWER(1+summary!$C$16,B43-summary!$C$3)*(1-summary!$C$9),"")), "")</f>
        <v/>
      </c>
      <c r="K43" s="11" t="str">
        <f>IF(AND(summary!$C$6&gt;3,COUNTBLANK(B43)=0),IF(E43&gt;=(3*summary!$C$7),E43-(3*summary!$C$7),""),"")</f>
        <v/>
      </c>
      <c r="L43" s="5" t="str">
        <f>IF(COUNTBLANK(B43)=0, IF(K43&lt;=18,summary!$C$8*POWER(1+summary!$C$16,B43-summary!$C$3)*(1-summary!$C$9), IF(K43&lt;=22,summary!$C$10*POWER(1+summary!$C$16,B43-summary!$C$3)*(1-summary!$C$9),"")), "")</f>
        <v/>
      </c>
      <c r="M43" s="11" t="str">
        <f>IF(AND(summary!$C$6&gt;4,COUNTBLANK(B43)=0),IF(E43&gt;=(4*summary!$C$7),E43-(4*summary!$C$7),""),"")</f>
        <v/>
      </c>
      <c r="N43" s="5" t="str">
        <f>IF(COUNTBLANK(B43)=0, IF(M43&lt;=18,summary!$C$8*POWER(1+summary!$C$16,B43-summary!$C$3)*(1-summary!$C$9), IF(M43&lt;=22,summary!$C$10*POWER(1+summary!$C$16,B43-summary!$C$3)*(1-summary!$C$9),"")), "")</f>
        <v/>
      </c>
      <c r="O43" s="12" t="str">
        <f t="shared" si="0"/>
        <v/>
      </c>
      <c r="P43" s="5" t="str">
        <f t="shared" si="1"/>
        <v/>
      </c>
      <c r="Q43" s="5" t="str">
        <f>IF(COUNTBLANK(B43)=0,IF(OR(E43=0,G43=0,I43=0,K43=0,M43=0),C43*summary!$C$14*POWER(1-summary!$C$15,O43),C43*POWER(1-summary!$C$15,O43)), "")</f>
        <v/>
      </c>
      <c r="R43" s="5" t="str">
        <f>IF(COUNTBLANK(Q43)=0,TAXED(Q43),"")</f>
        <v/>
      </c>
      <c r="S43" s="5" t="str">
        <f t="shared" si="2"/>
        <v/>
      </c>
      <c r="T43" s="5" t="str">
        <f t="shared" si="4"/>
        <v/>
      </c>
      <c r="U43" s="5" t="str">
        <f>IF(COUNTBLANK(B43)=0,U42*(1+summary!$C$17)+S43,"")</f>
        <v/>
      </c>
    </row>
    <row r="44" spans="2:21" ht="14.1" customHeight="1" x14ac:dyDescent="0.45">
      <c r="B44" s="11" t="str">
        <f>IF(COUNTBLANK(B43)=0, IF((B43+1)&lt;=summary!$C$4, B43+1, ""), "")</f>
        <v/>
      </c>
      <c r="C44" s="5" t="str">
        <f>IF(COUNTBLANK(B44)=0,C43*(1+summary!$C$13),"")</f>
        <v/>
      </c>
      <c r="D44" s="5" t="str">
        <f>IF(COUNTBLANK(C44)=0, TAXED(C44), "")</f>
        <v/>
      </c>
      <c r="E44" s="11" t="str">
        <f t="shared" si="3"/>
        <v/>
      </c>
      <c r="F44" s="5" t="str">
        <f>IF(COUNTBLANK(B44)=0, IF(E44&lt;=18,summary!$C$8*POWER(1+summary!$C$16,B44-summary!$C$3), IF(E44&lt;=22,summary!$C$10*POWER(1+summary!$C$16,B44-summary!$C$3),"")), "")</f>
        <v/>
      </c>
      <c r="G44" s="11" t="str">
        <f>IF(AND(summary!$C$6&gt;1,COUNTBLANK(B44)=0),IF(E44&gt;=summary!$C$7,E44-summary!$C$7,""),"")</f>
        <v/>
      </c>
      <c r="H44" s="5" t="str">
        <f>IF(COUNTBLANK(B44)=0, IF(G44&lt;=18,summary!$C$8*POWER(1+summary!$C$16,B44-summary!$C$3)*(1-summary!$C$9), IF(G44&lt;=22,summary!$C$10*POWER(1+summary!$C$16,B44-summary!$C$3)*(1-summary!$C$9),"")), "")</f>
        <v/>
      </c>
      <c r="I44" s="11" t="str">
        <f>IF(AND(summary!$C$6&gt;2,COUNTBLANK(B44)=0),IF(E44&gt;=(2*summary!$C$7),E44-(2*summary!$C$7),""),"")</f>
        <v/>
      </c>
      <c r="J44" s="5" t="str">
        <f>IF(COUNTBLANK(B44)=0, IF(I44&lt;=18,summary!$C$8*POWER(1+summary!$C$16,B44-summary!$C$3)*(1-summary!$C$9), IF(I44&lt;=22,summary!$C$10*POWER(1+summary!$C$16,B44-summary!$C$3)*(1-summary!$C$9),"")), "")</f>
        <v/>
      </c>
      <c r="K44" s="11" t="str">
        <f>IF(AND(summary!$C$6&gt;3,COUNTBLANK(B44)=0),IF(E44&gt;=(3*summary!$C$7),E44-(3*summary!$C$7),""),"")</f>
        <v/>
      </c>
      <c r="L44" s="5" t="str">
        <f>IF(COUNTBLANK(B44)=0, IF(K44&lt;=18,summary!$C$8*POWER(1+summary!$C$16,B44-summary!$C$3)*(1-summary!$C$9), IF(K44&lt;=22,summary!$C$10*POWER(1+summary!$C$16,B44-summary!$C$3)*(1-summary!$C$9),"")), "")</f>
        <v/>
      </c>
      <c r="M44" s="11" t="str">
        <f>IF(AND(summary!$C$6&gt;4,COUNTBLANK(B44)=0),IF(E44&gt;=(4*summary!$C$7),E44-(4*summary!$C$7),""),"")</f>
        <v/>
      </c>
      <c r="N44" s="5" t="str">
        <f>IF(COUNTBLANK(B44)=0, IF(M44&lt;=18,summary!$C$8*POWER(1+summary!$C$16,B44-summary!$C$3)*(1-summary!$C$9), IF(M44&lt;=22,summary!$C$10*POWER(1+summary!$C$16,B44-summary!$C$3)*(1-summary!$C$9),"")), "")</f>
        <v/>
      </c>
      <c r="O44" s="12" t="str">
        <f t="shared" si="0"/>
        <v/>
      </c>
      <c r="P44" s="5" t="str">
        <f t="shared" si="1"/>
        <v/>
      </c>
      <c r="Q44" s="5" t="str">
        <f>IF(COUNTBLANK(B44)=0,IF(OR(E44=0,G44=0,I44=0,K44=0,M44=0),C44*summary!$C$14*POWER(1-summary!$C$15,O44),C44*POWER(1-summary!$C$15,O44)), "")</f>
        <v/>
      </c>
      <c r="R44" s="5" t="str">
        <f>IF(COUNTBLANK(Q44)=0,TAXED(Q44),"")</f>
        <v/>
      </c>
      <c r="S44" s="5" t="str">
        <f t="shared" si="2"/>
        <v/>
      </c>
      <c r="T44" s="5" t="str">
        <f t="shared" si="4"/>
        <v/>
      </c>
      <c r="U44" s="5" t="str">
        <f>IF(COUNTBLANK(B44)=0,U43*(1+summary!$C$17)+S44,"")</f>
        <v/>
      </c>
    </row>
    <row r="45" spans="2:21" ht="14.1" customHeight="1" x14ac:dyDescent="0.45">
      <c r="B45" s="11" t="str">
        <f>IF(COUNTBLANK(B44)=0, IF((B44+1)&lt;=summary!$C$4, B44+1, ""), "")</f>
        <v/>
      </c>
      <c r="C45" s="5" t="str">
        <f>IF(COUNTBLANK(B45)=0,C44*(1+summary!$C$13),"")</f>
        <v/>
      </c>
      <c r="D45" s="5" t="str">
        <f>IF(COUNTBLANK(C45)=0, TAXED(C45), "")</f>
        <v/>
      </c>
      <c r="E45" s="11" t="str">
        <f t="shared" si="3"/>
        <v/>
      </c>
      <c r="F45" s="5" t="str">
        <f>IF(COUNTBLANK(B45)=0, IF(E45&lt;=18,summary!$C$8*POWER(1+summary!$C$16,B45-summary!$C$3), IF(E45&lt;=22,summary!$C$10*POWER(1+summary!$C$16,B45-summary!$C$3),"")), "")</f>
        <v/>
      </c>
      <c r="G45" s="11" t="str">
        <f>IF(AND(summary!$C$6&gt;1,COUNTBLANK(B45)=0),IF(E45&gt;=summary!$C$7,E45-summary!$C$7,""),"")</f>
        <v/>
      </c>
      <c r="H45" s="5" t="str">
        <f>IF(COUNTBLANK(B45)=0, IF(G45&lt;=18,summary!$C$8*POWER(1+summary!$C$16,B45-summary!$C$3)*(1-summary!$C$9), IF(G45&lt;=22,summary!$C$10*POWER(1+summary!$C$16,B45-summary!$C$3)*(1-summary!$C$9),"")), "")</f>
        <v/>
      </c>
      <c r="I45" s="11" t="str">
        <f>IF(AND(summary!$C$6&gt;2,COUNTBLANK(B45)=0),IF(E45&gt;=(2*summary!$C$7),E45-(2*summary!$C$7),""),"")</f>
        <v/>
      </c>
      <c r="J45" s="5" t="str">
        <f>IF(COUNTBLANK(B45)=0, IF(I45&lt;=18,summary!$C$8*POWER(1+summary!$C$16,B45-summary!$C$3)*(1-summary!$C$9), IF(I45&lt;=22,summary!$C$10*POWER(1+summary!$C$16,B45-summary!$C$3)*(1-summary!$C$9),"")), "")</f>
        <v/>
      </c>
      <c r="K45" s="11" t="str">
        <f>IF(AND(summary!$C$6&gt;3,COUNTBLANK(B45)=0),IF(E45&gt;=(3*summary!$C$7),E45-(3*summary!$C$7),""),"")</f>
        <v/>
      </c>
      <c r="L45" s="5" t="str">
        <f>IF(COUNTBLANK(B45)=0, IF(K45&lt;=18,summary!$C$8*POWER(1+summary!$C$16,B45-summary!$C$3)*(1-summary!$C$9), IF(K45&lt;=22,summary!$C$10*POWER(1+summary!$C$16,B45-summary!$C$3)*(1-summary!$C$9),"")), "")</f>
        <v/>
      </c>
      <c r="M45" s="11" t="str">
        <f>IF(AND(summary!$C$6&gt;4,COUNTBLANK(B45)=0),IF(E45&gt;=(4*summary!$C$7),E45-(4*summary!$C$7),""),"")</f>
        <v/>
      </c>
      <c r="N45" s="5" t="str">
        <f>IF(COUNTBLANK(B45)=0, IF(M45&lt;=18,summary!$C$8*POWER(1+summary!$C$16,B45-summary!$C$3)*(1-summary!$C$9), IF(M45&lt;=22,summary!$C$10*POWER(1+summary!$C$16,B45-summary!$C$3)*(1-summary!$C$9),"")), "")</f>
        <v/>
      </c>
      <c r="O45" s="12" t="str">
        <f t="shared" si="0"/>
        <v/>
      </c>
      <c r="P45" s="5" t="str">
        <f>IF(COUNTBLANK(B45)=0, SUM(F45,H45,J45,L45,N45), "")</f>
        <v/>
      </c>
      <c r="Q45" s="5" t="str">
        <f>IF(COUNTBLANK(B45)=0,IF(OR(E45=0,G45=0,I45=0,K45=0,M45=0),C45*summary!$C$14*POWER(1-summary!$C$15,O45),C45*POWER(1-summary!$C$15,O45)), "")</f>
        <v/>
      </c>
      <c r="R45" s="5" t="str">
        <f>IF(COUNTBLANK(Q45)=0,TAXED(Q45),"")</f>
        <v/>
      </c>
      <c r="S45" s="5" t="str">
        <f t="shared" si="2"/>
        <v/>
      </c>
      <c r="T45" s="5" t="str">
        <f t="shared" si="4"/>
        <v/>
      </c>
      <c r="U45" s="5" t="str">
        <f>IF(COUNTBLANK(B45)=0,U44*(1+summary!$C$17)+S45,"")</f>
        <v/>
      </c>
    </row>
    <row r="46" spans="2:21" ht="14.1" customHeight="1" x14ac:dyDescent="0.45">
      <c r="B46" s="11" t="str">
        <f>IF(COUNTBLANK(B45)=0, IF((B45+1)&lt;=summary!$C$4, B45+1, ""), "")</f>
        <v/>
      </c>
      <c r="C46" s="5" t="str">
        <f>IF(COUNTBLANK(B46)=0,C45*(1+summary!$C$13),"")</f>
        <v/>
      </c>
      <c r="D46" s="5" t="str">
        <f>IF(COUNTBLANK(C46)=0, TAXED(C46), "")</f>
        <v/>
      </c>
      <c r="E46" s="11" t="str">
        <f t="shared" si="3"/>
        <v/>
      </c>
      <c r="F46" s="5" t="str">
        <f>IF(COUNTBLANK(B46)=0, IF(E46&lt;=18,summary!$C$8*POWER(1+summary!$C$16,B46-summary!$C$3), IF(E46&lt;=22,summary!$C$10*POWER(1+summary!$C$16,B46-summary!$C$3),"")), "")</f>
        <v/>
      </c>
      <c r="G46" s="11" t="str">
        <f>IF(AND(summary!$C$6&gt;1,COUNTBLANK(B46)=0),IF(E46&gt;=summary!$C$7,E46-summary!$C$7,""),"")</f>
        <v/>
      </c>
      <c r="H46" s="5" t="str">
        <f>IF(COUNTBLANK(B46)=0, IF(G46&lt;=18,summary!$C$8*POWER(1+summary!$C$16,B46-summary!$C$3)*(1-summary!$C$9), IF(G46&lt;=22,summary!$C$10*POWER(1+summary!$C$16,B46-summary!$C$3)*(1-summary!$C$9),"")), "")</f>
        <v/>
      </c>
      <c r="I46" s="11" t="str">
        <f>IF(AND(summary!$C$6&gt;2,COUNTBLANK(B46)=0),IF(E46&gt;=(2*summary!$C$7),E46-(2*summary!$C$7),""),"")</f>
        <v/>
      </c>
      <c r="J46" s="5" t="str">
        <f>IF(COUNTBLANK(B46)=0, IF(I46&lt;=18,summary!$C$8*POWER(1+summary!$C$16,B46-summary!$C$3)*(1-summary!$C$9), IF(I46&lt;=22,summary!$C$10*POWER(1+summary!$C$16,B46-summary!$C$3)*(1-summary!$C$9),"")), "")</f>
        <v/>
      </c>
      <c r="K46" s="11" t="str">
        <f>IF(AND(summary!$C$6&gt;3,COUNTBLANK(B46)=0),IF(E46&gt;=(3*summary!$C$7),E46-(3*summary!$C$7),""),"")</f>
        <v/>
      </c>
      <c r="L46" s="5" t="str">
        <f>IF(COUNTBLANK(B46)=0, IF(K46&lt;=18,summary!$C$8*POWER(1+summary!$C$16,B46-summary!$C$3)*(1-summary!$C$9), IF(K46&lt;=22,summary!$C$10*POWER(1+summary!$C$16,B46-summary!$C$3)*(1-summary!$C$9),"")), "")</f>
        <v/>
      </c>
      <c r="M46" s="11" t="str">
        <f>IF(AND(summary!$C$6&gt;4,COUNTBLANK(B46)=0),IF(E46&gt;=(4*summary!$C$7),E46-(4*summary!$C$7),""),"")</f>
        <v/>
      </c>
      <c r="N46" s="5" t="str">
        <f>IF(COUNTBLANK(B46)=0, IF(M46&lt;=18,summary!$C$8*POWER(1+summary!$C$16,B46-summary!$C$3)*(1-summary!$C$9), IF(M46&lt;=22,summary!$C$10*POWER(1+summary!$C$16,B46-summary!$C$3)*(1-summary!$C$9),"")), "")</f>
        <v/>
      </c>
      <c r="O46" s="12" t="str">
        <f t="shared" si="0"/>
        <v/>
      </c>
      <c r="P46" s="5" t="str">
        <f t="shared" si="1"/>
        <v/>
      </c>
      <c r="Q46" s="5" t="str">
        <f>IF(COUNTBLANK(B46)=0,IF(OR(E46=0,G46=0,I46=0,K46=0,M46=0),C46*summary!$C$14*POWER(1-summary!$C$15,O46),C46*POWER(1-summary!$C$15,O46)), "")</f>
        <v/>
      </c>
      <c r="R46" s="5" t="str">
        <f>IF(COUNTBLANK(Q46)=0,TAXED(Q46),"")</f>
        <v/>
      </c>
      <c r="S46" s="5" t="str">
        <f t="shared" si="2"/>
        <v/>
      </c>
      <c r="T46" s="5" t="str">
        <f t="shared" si="4"/>
        <v/>
      </c>
      <c r="U46" s="5" t="str">
        <f>IF(COUNTBLANK(B46)=0,U45*(1+summary!$C$17)+S46,"")</f>
        <v/>
      </c>
    </row>
    <row r="47" spans="2:21" ht="14.1" customHeight="1" x14ac:dyDescent="0.45">
      <c r="B47" s="11" t="str">
        <f>IF(COUNTBLANK(B46)=0, IF((B46+1)&lt;=summary!$C$4, B46+1, ""), "")</f>
        <v/>
      </c>
      <c r="C47" s="5" t="str">
        <f>IF(COUNTBLANK(B47)=0,C46*(1+summary!$C$13),"")</f>
        <v/>
      </c>
      <c r="D47" s="5" t="str">
        <f>IF(COUNTBLANK(C47)=0, TAXED(C47), "")</f>
        <v/>
      </c>
      <c r="E47" s="11" t="str">
        <f t="shared" si="3"/>
        <v/>
      </c>
      <c r="F47" s="5" t="str">
        <f>IF(COUNTBLANK(B47)=0, IF(E47&lt;=18,summary!$C$8*POWER(1+summary!$C$16,B47-summary!$C$3), IF(E47&lt;=22,summary!$C$10*POWER(1+summary!$C$16,B47-summary!$C$3),"")), "")</f>
        <v/>
      </c>
      <c r="G47" s="11" t="str">
        <f>IF(AND(summary!$C$6&gt;1,COUNTBLANK(B47)=0),IF(E47&gt;=summary!$C$7,E47-summary!$C$7,""),"")</f>
        <v/>
      </c>
      <c r="H47" s="5" t="str">
        <f>IF(COUNTBLANK(B47)=0, IF(G47&lt;=18,summary!$C$8*POWER(1+summary!$C$16,B47-summary!$C$3)*(1-summary!$C$9), IF(G47&lt;=22,summary!$C$10*POWER(1+summary!$C$16,B47-summary!$C$3)*(1-summary!$C$9),"")), "")</f>
        <v/>
      </c>
      <c r="I47" s="11" t="str">
        <f>IF(AND(summary!$C$6&gt;2,COUNTBLANK(B47)=0),IF(E47&gt;=(2*summary!$C$7),E47-(2*summary!$C$7),""),"")</f>
        <v/>
      </c>
      <c r="J47" s="5" t="str">
        <f>IF(COUNTBLANK(B47)=0, IF(I47&lt;=18,summary!$C$8*POWER(1+summary!$C$16,B47-summary!$C$3)*(1-summary!$C$9), IF(I47&lt;=22,summary!$C$10*POWER(1+summary!$C$16,B47-summary!$C$3)*(1-summary!$C$9),"")), "")</f>
        <v/>
      </c>
      <c r="K47" s="11" t="str">
        <f>IF(AND(summary!$C$6&gt;3,COUNTBLANK(B47)=0),IF(E47&gt;=(3*summary!$C$7),E47-(3*summary!$C$7),""),"")</f>
        <v/>
      </c>
      <c r="L47" s="5" t="str">
        <f>IF(COUNTBLANK(B47)=0, IF(K47&lt;=18,summary!$C$8*POWER(1+summary!$C$16,B47-summary!$C$3)*(1-summary!$C$9), IF(K47&lt;=22,summary!$C$10*POWER(1+summary!$C$16,B47-summary!$C$3)*(1-summary!$C$9),"")), "")</f>
        <v/>
      </c>
      <c r="M47" s="11" t="str">
        <f>IF(AND(summary!$C$6&gt;4,COUNTBLANK(B47)=0),IF(E47&gt;=(4*summary!$C$7),E47-(4*summary!$C$7),""),"")</f>
        <v/>
      </c>
      <c r="N47" s="5" t="str">
        <f>IF(COUNTBLANK(B47)=0, IF(M47&lt;=18,summary!$C$8*POWER(1+summary!$C$16,B47-summary!$C$3)*(1-summary!$C$9), IF(M47&lt;=22,summary!$C$10*POWER(1+summary!$C$16,B47-summary!$C$3)*(1-summary!$C$9),"")), "")</f>
        <v/>
      </c>
      <c r="O47" s="12" t="str">
        <f>IF(COUNTBLANK(B47)=0,5-COUNTBLANK(E47)-COUNTBLANK(G47)-COUNTBLANK(I47)-COUNTBLANK(K47)-COUNTBLANK(M47),"")</f>
        <v/>
      </c>
      <c r="P47" s="5" t="str">
        <f t="shared" si="1"/>
        <v/>
      </c>
      <c r="Q47" s="5" t="str">
        <f>IF(COUNTBLANK(B47)=0,IF(OR(E47=0,G47=0,I47=0,K47=0,M47=0),C47*summary!$C$14*POWER(1-summary!$C$15,O47),C47*POWER(1-summary!$C$15,O47)), "")</f>
        <v/>
      </c>
      <c r="R47" s="5" t="str">
        <f>IF(COUNTBLANK(Q47)=0,TAXED(Q47),"")</f>
        <v/>
      </c>
      <c r="S47" s="5" t="str">
        <f t="shared" si="2"/>
        <v/>
      </c>
      <c r="T47" s="5" t="str">
        <f t="shared" si="4"/>
        <v/>
      </c>
      <c r="U47" s="5" t="str">
        <f>IF(COUNTBLANK(B47)=0,U46*(1+summary!$C$17)+S47,"")</f>
        <v/>
      </c>
    </row>
    <row r="48" spans="2:21" ht="14.1" customHeight="1" x14ac:dyDescent="0.45">
      <c r="B48" s="11" t="str">
        <f>IF(COUNTBLANK(B47)=0, IF((B47+1)&lt;=summary!$C$4, B47+1, ""), "")</f>
        <v/>
      </c>
      <c r="C48" s="5" t="str">
        <f>IF(COUNTBLANK(B48)=0,C47*(1+summary!$C$13),"")</f>
        <v/>
      </c>
      <c r="D48" s="5" t="str">
        <f>IF(COUNTBLANK(C48)=0, TAXED(C48), "")</f>
        <v/>
      </c>
      <c r="E48" s="11" t="str">
        <f t="shared" si="3"/>
        <v/>
      </c>
      <c r="F48" s="5" t="str">
        <f>IF(COUNTBLANK(B48)=0, IF(E48&lt;=18,summary!$C$8*POWER(1+summary!$C$16,B48-summary!$C$3), IF(E48&lt;=22,summary!$C$10*POWER(1+summary!$C$16,B48-summary!$C$3),"")), "")</f>
        <v/>
      </c>
      <c r="G48" s="11" t="str">
        <f>IF(AND(summary!$C$6&gt;1,COUNTBLANK(B48)=0),IF(E48&gt;=summary!$C$7,E48-summary!$C$7,""),"")</f>
        <v/>
      </c>
      <c r="H48" s="5" t="str">
        <f>IF(COUNTBLANK(B48)=0, IF(G48&lt;=18,summary!$C$8*POWER(1+summary!$C$16,B48-summary!$C$3)*(1-summary!$C$9), IF(G48&lt;=22,summary!$C$10*POWER(1+summary!$C$16,B48-summary!$C$3)*(1-summary!$C$9),"")), "")</f>
        <v/>
      </c>
      <c r="I48" s="11" t="str">
        <f>IF(AND(summary!$C$6&gt;2,COUNTBLANK(B48)=0),IF(E48&gt;=(2*summary!$C$7),E48-(2*summary!$C$7),""),"")</f>
        <v/>
      </c>
      <c r="J48" s="5" t="str">
        <f>IF(COUNTBLANK(B48)=0, IF(I48&lt;=18,summary!$C$8*POWER(1+summary!$C$16,B48-summary!$C$3)*(1-summary!$C$9), IF(I48&lt;=22,summary!$C$10*POWER(1+summary!$C$16,B48-summary!$C$3)*(1-summary!$C$9),"")), "")</f>
        <v/>
      </c>
      <c r="K48" s="11" t="str">
        <f>IF(AND(summary!$C$6&gt;3,COUNTBLANK(B48)=0),IF(E48&gt;=(3*summary!$C$7),E48-(3*summary!$C$7),""),"")</f>
        <v/>
      </c>
      <c r="L48" s="5" t="str">
        <f>IF(COUNTBLANK(B48)=0, IF(K48&lt;=18,summary!$C$8*POWER(1+summary!$C$16,B48-summary!$C$3)*(1-summary!$C$9), IF(K48&lt;=22,summary!$C$10*POWER(1+summary!$C$16,B48-summary!$C$3)*(1-summary!$C$9),"")), "")</f>
        <v/>
      </c>
      <c r="M48" s="11" t="str">
        <f>IF(AND(summary!$C$6&gt;4,COUNTBLANK(B48)=0),IF(E48&gt;=(4*summary!$C$7),E48-(4*summary!$C$7),""),"")</f>
        <v/>
      </c>
      <c r="N48" s="5" t="str">
        <f>IF(COUNTBLANK(B48)=0, IF(M48&lt;=18,summary!$C$8*POWER(1+summary!$C$16,B48-summary!$C$3)*(1-summary!$C$9), IF(M48&lt;=22,summary!$C$10*POWER(1+summary!$C$16,B48-summary!$C$3)*(1-summary!$C$9),"")), "")</f>
        <v/>
      </c>
      <c r="O48" s="12" t="str">
        <f t="shared" si="0"/>
        <v/>
      </c>
      <c r="P48" s="5" t="str">
        <f t="shared" si="1"/>
        <v/>
      </c>
      <c r="Q48" s="5" t="str">
        <f>IF(COUNTBLANK(B48)=0,IF(OR(E48=0,G48=0,I48=0,K48=0,M48=0),C48*summary!$C$14*POWER(1-summary!$C$15,O48),C48*POWER(1-summary!$C$15,O48)), "")</f>
        <v/>
      </c>
      <c r="R48" s="5" t="str">
        <f>IF(COUNTBLANK(Q48)=0,TAXED(Q48),"")</f>
        <v/>
      </c>
      <c r="S48" s="5" t="str">
        <f t="shared" si="2"/>
        <v/>
      </c>
      <c r="T48" s="5" t="str">
        <f t="shared" si="4"/>
        <v/>
      </c>
      <c r="U48" s="5" t="str">
        <f>IF(COUNTBLANK(B48)=0,U47*(1+summary!$C$17)+S48,"")</f>
        <v/>
      </c>
    </row>
    <row r="49" spans="2:21" ht="14.1" customHeight="1" x14ac:dyDescent="0.45">
      <c r="B49" s="11" t="str">
        <f>IF(COUNTBLANK(B48)=0, IF((B48+1)&lt;=summary!$C$4, B48+1, ""), "")</f>
        <v/>
      </c>
      <c r="C49" s="5" t="str">
        <f>IF(COUNTBLANK(B49)=0,C48*(1+summary!$C$13),"")</f>
        <v/>
      </c>
      <c r="D49" s="5" t="str">
        <f>IF(COUNTBLANK(C49)=0, TAXED(C49), "")</f>
        <v/>
      </c>
      <c r="E49" s="11" t="str">
        <f t="shared" si="3"/>
        <v/>
      </c>
      <c r="F49" s="5" t="str">
        <f>IF(COUNTBLANK(B49)=0, IF(E49&lt;=18,summary!$C$8*POWER(1+summary!$C$16,B49-summary!$C$3), IF(E49&lt;=22,summary!$C$10*POWER(1+summary!$C$16,B49-summary!$C$3),"")), "")</f>
        <v/>
      </c>
      <c r="G49" s="11" t="str">
        <f>IF(AND(summary!$C$6&gt;1,COUNTBLANK(B49)=0),IF(E49&gt;=summary!$C$7,E49-summary!$C$7,""),"")</f>
        <v/>
      </c>
      <c r="H49" s="5" t="str">
        <f>IF(COUNTBLANK(B49)=0, IF(G49&lt;=18,summary!$C$8*POWER(1+summary!$C$16,B49-summary!$C$3)*(1-summary!$C$9), IF(G49&lt;=22,summary!$C$10*POWER(1+summary!$C$16,B49-summary!$C$3)*(1-summary!$C$9),"")), "")</f>
        <v/>
      </c>
      <c r="I49" s="11" t="str">
        <f>IF(AND(summary!$C$6&gt;2,COUNTBLANK(B49)=0),IF(E49&gt;=(2*summary!$C$7),E49-(2*summary!$C$7),""),"")</f>
        <v/>
      </c>
      <c r="J49" s="5" t="str">
        <f>IF(COUNTBLANK(B49)=0, IF(I49&lt;=18,summary!$C$8*POWER(1+summary!$C$16,B49-summary!$C$3)*(1-summary!$C$9), IF(I49&lt;=22,summary!$C$10*POWER(1+summary!$C$16,B49-summary!$C$3)*(1-summary!$C$9),"")), "")</f>
        <v/>
      </c>
      <c r="K49" s="11" t="str">
        <f>IF(AND(summary!$C$6&gt;3,COUNTBLANK(B49)=0),IF(E49&gt;=(3*summary!$C$7),E49-(3*summary!$C$7),""),"")</f>
        <v/>
      </c>
      <c r="L49" s="5" t="str">
        <f>IF(COUNTBLANK(B49)=0, IF(K49&lt;=18,summary!$C$8*POWER(1+summary!$C$16,B49-summary!$C$3)*(1-summary!$C$9), IF(K49&lt;=22,summary!$C$10*POWER(1+summary!$C$16,B49-summary!$C$3)*(1-summary!$C$9),"")), "")</f>
        <v/>
      </c>
      <c r="M49" s="11" t="str">
        <f>IF(AND(summary!$C$6&gt;4,COUNTBLANK(B49)=0),IF(E49&gt;=(4*summary!$C$7),E49-(4*summary!$C$7),""),"")</f>
        <v/>
      </c>
      <c r="N49" s="5" t="str">
        <f>IF(COUNTBLANK(B49)=0, IF(M49&lt;=18,summary!$C$8*POWER(1+summary!$C$16,B49-summary!$C$3)*(1-summary!$C$9), IF(M49&lt;=22,summary!$C$10*POWER(1+summary!$C$16,B49-summary!$C$3)*(1-summary!$C$9),"")), "")</f>
        <v/>
      </c>
      <c r="O49" s="12" t="str">
        <f t="shared" si="0"/>
        <v/>
      </c>
      <c r="P49" s="5" t="str">
        <f t="shared" si="1"/>
        <v/>
      </c>
      <c r="Q49" s="5" t="str">
        <f>IF(COUNTBLANK(B49)=0,IF(OR(E49=0,G49=0,I49=0,K49=0,M49=0),C49*summary!$C$14*POWER(1-summary!$C$15,O49),C49*POWER(1-summary!$C$15,O49)), "")</f>
        <v/>
      </c>
      <c r="R49" s="5" t="str">
        <f>IF(COUNTBLANK(Q49)=0,TAXED(Q49),"")</f>
        <v/>
      </c>
      <c r="S49" s="5" t="str">
        <f t="shared" si="2"/>
        <v/>
      </c>
      <c r="T49" s="5" t="str">
        <f t="shared" si="4"/>
        <v/>
      </c>
      <c r="U49" s="5" t="str">
        <f>IF(COUNTBLANK(B49)=0,U48*(1+summary!$C$17)+S49,"")</f>
        <v/>
      </c>
    </row>
    <row r="50" spans="2:21" ht="14.1" customHeight="1" x14ac:dyDescent="0.45">
      <c r="B50" s="11" t="str">
        <f>IF(COUNTBLANK(B49)=0, IF((B49+1)&lt;=summary!$C$4, B49+1, ""), "")</f>
        <v/>
      </c>
      <c r="C50" s="5" t="str">
        <f>IF(COUNTBLANK(B50)=0,C49*(1+summary!$C$13),"")</f>
        <v/>
      </c>
      <c r="D50" s="5" t="str">
        <f>IF(COUNTBLANK(C50)=0, TAXED(C50), "")</f>
        <v/>
      </c>
      <c r="E50" s="11" t="str">
        <f t="shared" si="3"/>
        <v/>
      </c>
      <c r="F50" s="5" t="str">
        <f>IF(COUNTBLANK(B50)=0, IF(E50&lt;=18,summary!$C$8*POWER(1+summary!$C$16,B50-summary!$C$3), IF(E50&lt;=22,summary!$C$10*POWER(1+summary!$C$16,B50-summary!$C$3),"")), "")</f>
        <v/>
      </c>
      <c r="G50" s="11" t="str">
        <f>IF(AND(summary!$C$6&gt;1,COUNTBLANK(B50)=0),IF(E50&gt;=summary!$C$7,E50-summary!$C$7,""),"")</f>
        <v/>
      </c>
      <c r="H50" s="5" t="str">
        <f>IF(COUNTBLANK(B50)=0, IF(G50&lt;=18,summary!$C$8*POWER(1+summary!$C$16,B50-summary!$C$3)*(1-summary!$C$9), IF(G50&lt;=22,summary!$C$10*POWER(1+summary!$C$16,B50-summary!$C$3)*(1-summary!$C$9),"")), "")</f>
        <v/>
      </c>
      <c r="I50" s="11" t="str">
        <f>IF(AND(summary!$C$6&gt;2,COUNTBLANK(B50)=0),IF(E50&gt;=(2*summary!$C$7),E50-(2*summary!$C$7),""),"")</f>
        <v/>
      </c>
      <c r="J50" s="5" t="str">
        <f>IF(COUNTBLANK(B50)=0, IF(I50&lt;=18,summary!$C$8*POWER(1+summary!$C$16,B50-summary!$C$3)*(1-summary!$C$9), IF(I50&lt;=22,summary!$C$10*POWER(1+summary!$C$16,B50-summary!$C$3)*(1-summary!$C$9),"")), "")</f>
        <v/>
      </c>
      <c r="K50" s="11" t="str">
        <f>IF(AND(summary!$C$6&gt;3,COUNTBLANK(B50)=0),IF(E50&gt;=(3*summary!$C$7),E50-(3*summary!$C$7),""),"")</f>
        <v/>
      </c>
      <c r="L50" s="5" t="str">
        <f>IF(COUNTBLANK(B50)=0, IF(K50&lt;=18,summary!$C$8*POWER(1+summary!$C$16,B50-summary!$C$3)*(1-summary!$C$9), IF(K50&lt;=22,summary!$C$10*POWER(1+summary!$C$16,B50-summary!$C$3)*(1-summary!$C$9),"")), "")</f>
        <v/>
      </c>
      <c r="M50" s="11" t="str">
        <f>IF(AND(summary!$C$6&gt;4,COUNTBLANK(B50)=0),IF(E50&gt;=(4*summary!$C$7),E50-(4*summary!$C$7),""),"")</f>
        <v/>
      </c>
      <c r="N50" s="5" t="str">
        <f>IF(COUNTBLANK(B50)=0, IF(M50&lt;=18,summary!$C$8*POWER(1+summary!$C$16,B50-summary!$C$3)*(1-summary!$C$9), IF(M50&lt;=22,summary!$C$10*POWER(1+summary!$C$16,B50-summary!$C$3)*(1-summary!$C$9),"")), "")</f>
        <v/>
      </c>
      <c r="O50" s="12" t="str">
        <f t="shared" si="0"/>
        <v/>
      </c>
      <c r="P50" s="5" t="str">
        <f t="shared" si="1"/>
        <v/>
      </c>
      <c r="Q50" s="5" t="str">
        <f>IF(COUNTBLANK(B50)=0,IF(OR(E50=0,G50=0,I50=0,K50=0,M50=0),C50*summary!$C$14*POWER(1-summary!$C$15,O50),C50*POWER(1-summary!$C$15,O50)), "")</f>
        <v/>
      </c>
      <c r="R50" s="5" t="str">
        <f>IF(COUNTBLANK(Q50)=0,TAXED(Q50),"")</f>
        <v/>
      </c>
      <c r="S50" s="5" t="str">
        <f t="shared" si="2"/>
        <v/>
      </c>
      <c r="T50" s="5" t="str">
        <f t="shared" si="4"/>
        <v/>
      </c>
      <c r="U50" s="5" t="str">
        <f>IF(COUNTBLANK(B50)=0,U49*(1+summary!$C$17)+S50,"")</f>
        <v/>
      </c>
    </row>
    <row r="51" spans="2:21" ht="14.1" customHeight="1" x14ac:dyDescent="0.45">
      <c r="B51" s="11" t="str">
        <f>IF(COUNTBLANK(B50)=0, IF((B50+1)&lt;=summary!$C$4, B50+1, ""), "")</f>
        <v/>
      </c>
      <c r="C51" s="5" t="str">
        <f>IF(COUNTBLANK(B51)=0,C50*(1+summary!$C$13),"")</f>
        <v/>
      </c>
      <c r="D51" s="5" t="str">
        <f>IF(COUNTBLANK(C51)=0, TAXED(C51), "")</f>
        <v/>
      </c>
      <c r="E51" s="11" t="str">
        <f t="shared" si="3"/>
        <v/>
      </c>
      <c r="F51" s="5" t="str">
        <f>IF(COUNTBLANK(B51)=0, IF(E51&lt;=18,summary!$C$8*POWER(1+summary!$C$16,B51-summary!$C$3), IF(E51&lt;=22,summary!$C$10*POWER(1+summary!$C$16,B51-summary!$C$3),"")), "")</f>
        <v/>
      </c>
      <c r="G51" s="11" t="str">
        <f>IF(AND(summary!$C$6&gt;1,COUNTBLANK(B51)=0),IF(E51&gt;=summary!$C$7,E51-summary!$C$7,""),"")</f>
        <v/>
      </c>
      <c r="H51" s="5" t="str">
        <f>IF(COUNTBLANK(B51)=0, IF(G51&lt;=18,summary!$C$8*POWER(1+summary!$C$16,B51-summary!$C$3)*(1-summary!$C$9), IF(G51&lt;=22,summary!$C$10*POWER(1+summary!$C$16,B51-summary!$C$3)*(1-summary!$C$9),"")), "")</f>
        <v/>
      </c>
      <c r="I51" s="11" t="str">
        <f>IF(AND(summary!$C$6&gt;2,COUNTBLANK(B51)=0),IF(E51&gt;=(2*summary!$C$7),E51-(2*summary!$C$7),""),"")</f>
        <v/>
      </c>
      <c r="J51" s="5" t="str">
        <f>IF(COUNTBLANK(B51)=0, IF(I51&lt;=18,summary!$C$8*POWER(1+summary!$C$16,B51-summary!$C$3)*(1-summary!$C$9), IF(I51&lt;=22,summary!$C$10*POWER(1+summary!$C$16,B51-summary!$C$3)*(1-summary!$C$9),"")), "")</f>
        <v/>
      </c>
      <c r="K51" s="11" t="str">
        <f>IF(AND(summary!$C$6&gt;3,COUNTBLANK(B51)=0),IF(E51&gt;=(3*summary!$C$7),E51-(3*summary!$C$7),""),"")</f>
        <v/>
      </c>
      <c r="L51" s="5" t="str">
        <f>IF(COUNTBLANK(B51)=0, IF(K51&lt;=18,summary!$C$8*POWER(1+summary!$C$16,B51-summary!$C$3)*(1-summary!$C$9), IF(K51&lt;=22,summary!$C$10*POWER(1+summary!$C$16,B51-summary!$C$3)*(1-summary!$C$9),"")), "")</f>
        <v/>
      </c>
      <c r="M51" s="11" t="str">
        <f>IF(AND(summary!$C$6&gt;4,COUNTBLANK(B51)=0),IF(E51&gt;=(4*summary!$C$7),E51-(4*summary!$C$7),""),"")</f>
        <v/>
      </c>
      <c r="N51" s="5" t="str">
        <f>IF(COUNTBLANK(B51)=0, IF(M51&lt;=18,summary!$C$8*POWER(1+summary!$C$16,B51-summary!$C$3)*(1-summary!$C$9), IF(M51&lt;=22,summary!$C$10*POWER(1+summary!$C$16,B51-summary!$C$3)*(1-summary!$C$9),"")), "")</f>
        <v/>
      </c>
      <c r="O51" s="12" t="str">
        <f t="shared" si="0"/>
        <v/>
      </c>
      <c r="P51" s="5" t="str">
        <f t="shared" si="1"/>
        <v/>
      </c>
      <c r="Q51" s="5" t="str">
        <f>IF(COUNTBLANK(B51)=0,IF(OR(E51=0,G51=0,I51=0,K51=0,M51=0),C51*summary!$C$14*POWER(1-summary!$C$15,O51),C51*POWER(1-summary!$C$15,O51)), "")</f>
        <v/>
      </c>
      <c r="R51" s="5" t="str">
        <f>IF(COUNTBLANK(Q51)=0,TAXED(Q51),"")</f>
        <v/>
      </c>
      <c r="S51" s="5" t="str">
        <f t="shared" si="2"/>
        <v/>
      </c>
      <c r="T51" s="5" t="str">
        <f t="shared" si="4"/>
        <v/>
      </c>
      <c r="U51" s="5" t="str">
        <f>IF(COUNTBLANK(B51)=0,U50*(1+summary!$C$17)+S51,"")</f>
        <v/>
      </c>
    </row>
    <row r="52" spans="2:21" ht="14.1" customHeight="1" x14ac:dyDescent="0.45">
      <c r="B52" s="11" t="str">
        <f>IF(COUNTBLANK(B51)=0, IF((B51+1)&lt;=summary!$C$4, B51+1, ""), "")</f>
        <v/>
      </c>
      <c r="C52" s="5" t="str">
        <f>IF(COUNTBLANK(B52)=0,C51*(1+summary!$C$13),"")</f>
        <v/>
      </c>
      <c r="D52" s="5" t="str">
        <f>IF(COUNTBLANK(C52)=0, TAXED(C52), "")</f>
        <v/>
      </c>
      <c r="E52" s="11" t="str">
        <f t="shared" si="3"/>
        <v/>
      </c>
      <c r="F52" s="5" t="str">
        <f>IF(COUNTBLANK(B52)=0, IF(E52&lt;=18,summary!$C$8*POWER(1+summary!$C$16,B52-summary!$C$3), IF(E52&lt;=22,summary!$C$10*POWER(1+summary!$C$16,B52-summary!$C$3),"")), "")</f>
        <v/>
      </c>
      <c r="G52" s="11" t="str">
        <f>IF(AND(summary!$C$6&gt;1,COUNTBLANK(B52)=0),IF(E52&gt;=summary!$C$7,E52-summary!$C$7,""),"")</f>
        <v/>
      </c>
      <c r="H52" s="5" t="str">
        <f>IF(COUNTBLANK(B52)=0, IF(G52&lt;=18,summary!$C$8*POWER(1+summary!$C$16,B52-summary!$C$3)*(1-summary!$C$9), IF(G52&lt;=22,summary!$C$10*POWER(1+summary!$C$16,B52-summary!$C$3)*(1-summary!$C$9),"")), "")</f>
        <v/>
      </c>
      <c r="I52" s="11" t="str">
        <f>IF(AND(summary!$C$6&gt;2,COUNTBLANK(B52)=0),IF(E52&gt;=(2*summary!$C$7),E52-(2*summary!$C$7),""),"")</f>
        <v/>
      </c>
      <c r="J52" s="5" t="str">
        <f>IF(COUNTBLANK(B52)=0, IF(I52&lt;=18,summary!$C$8*POWER(1+summary!$C$16,B52-summary!$C$3)*(1-summary!$C$9), IF(I52&lt;=22,summary!$C$10*POWER(1+summary!$C$16,B52-summary!$C$3)*(1-summary!$C$9),"")), "")</f>
        <v/>
      </c>
      <c r="K52" s="11" t="str">
        <f>IF(AND(summary!$C$6&gt;3,COUNTBLANK(B52)=0),IF(E52&gt;=(3*summary!$C$7),E52-(3*summary!$C$7),""),"")</f>
        <v/>
      </c>
      <c r="L52" s="5" t="str">
        <f>IF(COUNTBLANK(B52)=0, IF(K52&lt;=18,summary!$C$8*POWER(1+summary!$C$16,B52-summary!$C$3)*(1-summary!$C$9), IF(K52&lt;=22,summary!$C$10*POWER(1+summary!$C$16,B52-summary!$C$3)*(1-summary!$C$9),"")), "")</f>
        <v/>
      </c>
      <c r="M52" s="11" t="str">
        <f>IF(AND(summary!$C$6&gt;4,COUNTBLANK(B52)=0),IF(E52&gt;=(4*summary!$C$7),E52-(4*summary!$C$7),""),"")</f>
        <v/>
      </c>
      <c r="N52" s="5" t="str">
        <f>IF(COUNTBLANK(B52)=0, IF(M52&lt;=18,summary!$C$8*POWER(1+summary!$C$16,B52-summary!$C$3)*(1-summary!$C$9), IF(M52&lt;=22,summary!$C$10*POWER(1+summary!$C$16,B52-summary!$C$3)*(1-summary!$C$9),"")), "")</f>
        <v/>
      </c>
      <c r="O52" s="12" t="str">
        <f t="shared" si="0"/>
        <v/>
      </c>
      <c r="P52" s="5" t="str">
        <f t="shared" si="1"/>
        <v/>
      </c>
      <c r="Q52" s="5" t="str">
        <f>IF(COUNTBLANK(B52)=0,IF(OR(E52=0,G52=0,I52=0,K52=0,M52=0),C52*summary!$C$14*POWER(1-summary!$C$15,O52),C52*POWER(1-summary!$C$15,O52)), "")</f>
        <v/>
      </c>
      <c r="R52" s="5" t="str">
        <f>IF(COUNTBLANK(Q52)=0,TAXED(Q52),"")</f>
        <v/>
      </c>
      <c r="S52" s="5" t="str">
        <f t="shared" si="2"/>
        <v/>
      </c>
      <c r="T52" s="5" t="str">
        <f t="shared" si="4"/>
        <v/>
      </c>
      <c r="U52" s="5" t="str">
        <f>IF(COUNTBLANK(B52)=0,U51*(1+summary!$C$17)+S52,"")</f>
        <v/>
      </c>
    </row>
    <row r="53" spans="2:21" ht="14.1" customHeight="1" x14ac:dyDescent="0.45">
      <c r="B53" s="11" t="str">
        <f>IF(COUNTBLANK(B52)=0, IF((B52+1)&lt;=summary!$C$4, B52+1, ""), "")</f>
        <v/>
      </c>
      <c r="C53" s="5" t="str">
        <f>IF(COUNTBLANK(B53)=0,C52*(1+summary!$C$13),"")</f>
        <v/>
      </c>
      <c r="D53" s="5" t="str">
        <f>IF(COUNTBLANK(C53)=0, TAXED(C53), "")</f>
        <v/>
      </c>
      <c r="E53" s="11" t="str">
        <f t="shared" si="3"/>
        <v/>
      </c>
      <c r="F53" s="5" t="str">
        <f>IF(COUNTBLANK(B53)=0, IF(E53&lt;=18,summary!$C$8*POWER(1+summary!$C$16,B53-summary!$C$3), IF(E53&lt;=22,summary!$C$10*POWER(1+summary!$C$16,B53-summary!$C$3),"")), "")</f>
        <v/>
      </c>
      <c r="G53" s="11" t="str">
        <f>IF(AND(summary!$C$6&gt;1,COUNTBLANK(B53)=0),IF(E53&gt;=summary!$C$7,E53-summary!$C$7,""),"")</f>
        <v/>
      </c>
      <c r="H53" s="5" t="str">
        <f>IF(COUNTBLANK(B53)=0, IF(G53&lt;=18,summary!$C$8*POWER(1+summary!$C$16,B53-summary!$C$3)*(1-summary!$C$9), IF(G53&lt;=22,summary!$C$10*POWER(1+summary!$C$16,B53-summary!$C$3)*(1-summary!$C$9),"")), "")</f>
        <v/>
      </c>
      <c r="I53" s="11" t="str">
        <f>IF(AND(summary!$C$6&gt;2,COUNTBLANK(B53)=0),IF(E53&gt;=(2*summary!$C$7),E53-(2*summary!$C$7),""),"")</f>
        <v/>
      </c>
      <c r="J53" s="5" t="str">
        <f>IF(COUNTBLANK(B53)=0, IF(I53&lt;=18,summary!$C$8*POWER(1+summary!$C$16,B53-summary!$C$3)*(1-summary!$C$9), IF(I53&lt;=22,summary!$C$10*POWER(1+summary!$C$16,B53-summary!$C$3)*(1-summary!$C$9),"")), "")</f>
        <v/>
      </c>
      <c r="K53" s="11" t="str">
        <f>IF(AND(summary!$C$6&gt;3,COUNTBLANK(B53)=0),IF(E53&gt;=(3*summary!$C$7),E53-(3*summary!$C$7),""),"")</f>
        <v/>
      </c>
      <c r="L53" s="5" t="str">
        <f>IF(COUNTBLANK(B53)=0, IF(K53&lt;=18,summary!$C$8*POWER(1+summary!$C$16,B53-summary!$C$3)*(1-summary!$C$9), IF(K53&lt;=22,summary!$C$10*POWER(1+summary!$C$16,B53-summary!$C$3)*(1-summary!$C$9),"")), "")</f>
        <v/>
      </c>
      <c r="M53" s="11" t="str">
        <f>IF(AND(summary!$C$6&gt;4,COUNTBLANK(B53)=0),IF(E53&gt;=(4*summary!$C$7),E53-(4*summary!$C$7),""),"")</f>
        <v/>
      </c>
      <c r="N53" s="5" t="str">
        <f>IF(COUNTBLANK(B53)=0, IF(M53&lt;=18,summary!$C$8*POWER(1+summary!$C$16,B53-summary!$C$3)*(1-summary!$C$9), IF(M53&lt;=22,summary!$C$10*POWER(1+summary!$C$16,B53-summary!$C$3)*(1-summary!$C$9),"")), "")</f>
        <v/>
      </c>
      <c r="O53" s="12" t="str">
        <f t="shared" si="0"/>
        <v/>
      </c>
      <c r="P53" s="5" t="str">
        <f t="shared" si="1"/>
        <v/>
      </c>
      <c r="Q53" s="5" t="str">
        <f>IF(COUNTBLANK(B53)=0,IF(OR(E53=0,G53=0,I53=0,K53=0,M53=0),C53*summary!$C$14*POWER(1-summary!$C$15,O53),C53*POWER(1-summary!$C$15,O53)), "")</f>
        <v/>
      </c>
      <c r="R53" s="5" t="str">
        <f>IF(COUNTBLANK(Q53)=0,TAXED(Q53),"")</f>
        <v/>
      </c>
      <c r="S53" s="5" t="str">
        <f t="shared" si="2"/>
        <v/>
      </c>
      <c r="T53" s="5" t="str">
        <f t="shared" si="4"/>
        <v/>
      </c>
      <c r="U53" s="5" t="str">
        <f>IF(COUNTBLANK(B53)=0,U52*(1+summary!$C$17)+S53,"")</f>
        <v/>
      </c>
    </row>
    <row r="54" spans="2:21" ht="14.1" customHeight="1" x14ac:dyDescent="0.45">
      <c r="B54" s="11" t="str">
        <f>IF(COUNTBLANK(B53)=0, IF((B53+1)&lt;=summary!$C$4, B53+1, ""), "")</f>
        <v/>
      </c>
      <c r="C54" s="5" t="str">
        <f>IF(COUNTBLANK(B54)=0,C53*(1+summary!$C$13),"")</f>
        <v/>
      </c>
      <c r="D54" s="5" t="str">
        <f>IF(COUNTBLANK(C54)=0, TAXED(C54), "")</f>
        <v/>
      </c>
      <c r="E54" s="11" t="str">
        <f t="shared" si="3"/>
        <v/>
      </c>
      <c r="F54" s="5" t="str">
        <f>IF(COUNTBLANK(B54)=0, IF(E54&lt;=18,summary!$C$8*POWER(1+summary!$C$16,B54-summary!$C$3), IF(E54&lt;=22,summary!$C$10*POWER(1+summary!$C$16,B54-summary!$C$3),"")), "")</f>
        <v/>
      </c>
      <c r="G54" s="11" t="str">
        <f>IF(AND(summary!$C$6&gt;1,COUNTBLANK(B54)=0),IF(E54&gt;=summary!$C$7,E54-summary!$C$7,""),"")</f>
        <v/>
      </c>
      <c r="H54" s="5" t="str">
        <f>IF(COUNTBLANK(B54)=0, IF(G54&lt;=18,summary!$C$8*POWER(1+summary!$C$16,B54-summary!$C$3)*(1-summary!$C$9), IF(G54&lt;=22,summary!$C$10*POWER(1+summary!$C$16,B54-summary!$C$3)*(1-summary!$C$9),"")), "")</f>
        <v/>
      </c>
      <c r="I54" s="11" t="str">
        <f>IF(AND(summary!$C$6&gt;2,COUNTBLANK(B54)=0),IF(E54&gt;=(2*summary!$C$7),E54-(2*summary!$C$7),""),"")</f>
        <v/>
      </c>
      <c r="J54" s="5" t="str">
        <f>IF(COUNTBLANK(B54)=0, IF(I54&lt;=18,summary!$C$8*POWER(1+summary!$C$16,B54-summary!$C$3)*(1-summary!$C$9), IF(I54&lt;=22,summary!$C$10*POWER(1+summary!$C$16,B54-summary!$C$3)*(1-summary!$C$9),"")), "")</f>
        <v/>
      </c>
      <c r="K54" s="11" t="str">
        <f>IF(AND(summary!$C$6&gt;3,COUNTBLANK(B54)=0),IF(E54&gt;=(3*summary!$C$7),E54-(3*summary!$C$7),""),"")</f>
        <v/>
      </c>
      <c r="L54" s="5" t="str">
        <f>IF(COUNTBLANK(B54)=0, IF(K54&lt;=18,summary!$C$8*POWER(1+summary!$C$16,B54-summary!$C$3)*(1-summary!$C$9), IF(K54&lt;=22,summary!$C$10*POWER(1+summary!$C$16,B54-summary!$C$3)*(1-summary!$C$9),"")), "")</f>
        <v/>
      </c>
      <c r="M54" s="11" t="str">
        <f>IF(AND(summary!$C$6&gt;4,COUNTBLANK(B54)=0),IF(E54&gt;=(4*summary!$C$7),E54-(4*summary!$C$7),""),"")</f>
        <v/>
      </c>
      <c r="N54" s="5" t="str">
        <f>IF(COUNTBLANK(B54)=0, IF(M54&lt;=18,summary!$C$8*POWER(1+summary!$C$16,B54-summary!$C$3)*(1-summary!$C$9), IF(M54&lt;=22,summary!$C$10*POWER(1+summary!$C$16,B54-summary!$C$3)*(1-summary!$C$9),"")), "")</f>
        <v/>
      </c>
      <c r="O54" s="12" t="str">
        <f t="shared" si="0"/>
        <v/>
      </c>
      <c r="P54" s="5" t="str">
        <f>IF(COUNTBLANK(B54)=0, SUM(F54,H54,J54,L54,N54), "")</f>
        <v/>
      </c>
      <c r="Q54" s="5" t="str">
        <f>IF(COUNTBLANK(B54)=0,IF(OR(E54=0,G54=0,I54=0,K54=0,M54=0),C54*summary!$C$14*POWER(1-summary!$C$15,O54),C54*POWER(1-summary!$C$15,O54)), "")</f>
        <v/>
      </c>
      <c r="R54" s="5" t="str">
        <f>IF(COUNTBLANK(Q54)=0,TAXED(Q54),"")</f>
        <v/>
      </c>
      <c r="S54" s="5" t="str">
        <f t="shared" si="2"/>
        <v/>
      </c>
      <c r="T54" s="5" t="str">
        <f t="shared" si="4"/>
        <v/>
      </c>
      <c r="U54" s="5" t="str">
        <f>IF(COUNTBLANK(B54)=0,U53*(1+summary!$C$17)+S54,"")</f>
        <v/>
      </c>
    </row>
    <row r="55" spans="2:21" ht="14.1" customHeight="1" x14ac:dyDescent="0.45">
      <c r="B55" s="11" t="str">
        <f>IF(COUNTBLANK(B54)=0, IF((B54+1)&lt;=summary!$C$4, B54+1, ""), "")</f>
        <v/>
      </c>
      <c r="C55" s="5" t="str">
        <f>IF(COUNTBLANK(B55)=0,C54*(1+summary!$C$13),"")</f>
        <v/>
      </c>
      <c r="D55" s="5" t="str">
        <f>IF(COUNTBLANK(C55)=0, TAXED(C55), "")</f>
        <v/>
      </c>
      <c r="E55" s="11" t="str">
        <f t="shared" si="3"/>
        <v/>
      </c>
      <c r="F55" s="5" t="str">
        <f>IF(COUNTBLANK(B55)=0, IF(E55&lt;=18,summary!$C$8*POWER(1+summary!$C$16,B55-summary!$C$3), IF(E55&lt;=22,summary!$C$10*POWER(1+summary!$C$16,B55-summary!$C$3),"")), "")</f>
        <v/>
      </c>
      <c r="G55" s="11" t="str">
        <f>IF(AND(summary!$C$6&gt;1,COUNTBLANK(B55)=0),IF(E55&gt;=summary!$C$7,E55-summary!$C$7,""),"")</f>
        <v/>
      </c>
      <c r="H55" s="5" t="str">
        <f>IF(COUNTBLANK(B55)=0, IF(G55&lt;=18,summary!$C$8*POWER(1+summary!$C$16,B55-summary!$C$3)*(1-summary!$C$9), IF(G55&lt;=22,summary!$C$10*POWER(1+summary!$C$16,B55-summary!$C$3)*(1-summary!$C$9),"")), "")</f>
        <v/>
      </c>
      <c r="I55" s="11" t="str">
        <f>IF(AND(summary!$C$6&gt;2,COUNTBLANK(B55)=0),IF(E55&gt;=(2*summary!$C$7),E55-(2*summary!$C$7),""),"")</f>
        <v/>
      </c>
      <c r="J55" s="5" t="str">
        <f>IF(COUNTBLANK(B55)=0, IF(I55&lt;=18,summary!$C$8*POWER(1+summary!$C$16,B55-summary!$C$3)*(1-summary!$C$9), IF(I55&lt;=22,summary!$C$10*POWER(1+summary!$C$16,B55-summary!$C$3)*(1-summary!$C$9),"")), "")</f>
        <v/>
      </c>
      <c r="K55" s="11" t="str">
        <f>IF(AND(summary!$C$6&gt;3,COUNTBLANK(B55)=0),IF(E55&gt;=(3*summary!$C$7),E55-(3*summary!$C$7),""),"")</f>
        <v/>
      </c>
      <c r="L55" s="5" t="str">
        <f>IF(COUNTBLANK(B55)=0, IF(K55&lt;=18,summary!$C$8*POWER(1+summary!$C$16,B55-summary!$C$3)*(1-summary!$C$9), IF(K55&lt;=22,summary!$C$10*POWER(1+summary!$C$16,B55-summary!$C$3)*(1-summary!$C$9),"")), "")</f>
        <v/>
      </c>
      <c r="M55" s="11" t="str">
        <f>IF(AND(summary!$C$6&gt;4,COUNTBLANK(B55)=0),IF(E55&gt;=(4*summary!$C$7),E55-(4*summary!$C$7),""),"")</f>
        <v/>
      </c>
      <c r="N55" s="5" t="str">
        <f>IF(COUNTBLANK(B55)=0, IF(M55&lt;=18,summary!$C$8*POWER(1+summary!$C$16,B55-summary!$C$3)*(1-summary!$C$9), IF(M55&lt;=22,summary!$C$10*POWER(1+summary!$C$16,B55-summary!$C$3)*(1-summary!$C$9),"")), "")</f>
        <v/>
      </c>
      <c r="O55" s="12" t="str">
        <f t="shared" si="0"/>
        <v/>
      </c>
      <c r="P55" s="5" t="str">
        <f t="shared" si="1"/>
        <v/>
      </c>
      <c r="Q55" s="5" t="str">
        <f>IF(COUNTBLANK(B55)=0,IF(OR(E55=0,G55=0,I55=0,K55=0,M55=0),C55*summary!$C$14*POWER(1-summary!$C$15,O55),C55*POWER(1-summary!$C$15,O55)), "")</f>
        <v/>
      </c>
      <c r="R55" s="5" t="str">
        <f>IF(COUNTBLANK(Q55)=0,TAXED(Q55),"")</f>
        <v/>
      </c>
      <c r="S55" s="5" t="str">
        <f t="shared" si="2"/>
        <v/>
      </c>
      <c r="T55" s="5" t="str">
        <f t="shared" si="4"/>
        <v/>
      </c>
      <c r="U55" s="5" t="str">
        <f>IF(COUNTBLANK(B55)=0,U54*(1+summary!$C$17)+S55,"")</f>
        <v/>
      </c>
    </row>
    <row r="56" spans="2:21" ht="14.1" customHeight="1" x14ac:dyDescent="0.45">
      <c r="B56" s="11" t="str">
        <f>IF(COUNTBLANK(B55)=0, IF((B55+1)&lt;=summary!$C$4, B55+1, ""), "")</f>
        <v/>
      </c>
      <c r="C56" s="5" t="str">
        <f>IF(COUNTBLANK(B56)=0,C55*(1+summary!$C$13),"")</f>
        <v/>
      </c>
      <c r="D56" s="5" t="str">
        <f>IF(COUNTBLANK(C56)=0, TAXED(C56), "")</f>
        <v/>
      </c>
      <c r="E56" s="11" t="str">
        <f t="shared" si="3"/>
        <v/>
      </c>
      <c r="F56" s="5" t="str">
        <f>IF(COUNTBLANK(B56)=0, IF(E56&lt;=18,summary!$C$8*POWER(1+summary!$C$16,B56-summary!$C$3), IF(E56&lt;=22,summary!$C$10*POWER(1+summary!$C$16,B56-summary!$C$3),"")), "")</f>
        <v/>
      </c>
      <c r="G56" s="11" t="str">
        <f>IF(AND(summary!$C$6&gt;1,COUNTBLANK(B56)=0),IF(E56&gt;=summary!$C$7,E56-summary!$C$7,""),"")</f>
        <v/>
      </c>
      <c r="H56" s="5" t="str">
        <f>IF(COUNTBLANK(B56)=0, IF(G56&lt;=18,summary!$C$8*POWER(1+summary!$C$16,B56-summary!$C$3)*(1-summary!$C$9), IF(G56&lt;=22,summary!$C$10*POWER(1+summary!$C$16,B56-summary!$C$3)*(1-summary!$C$9),"")), "")</f>
        <v/>
      </c>
      <c r="I56" s="11" t="str">
        <f>IF(AND(summary!$C$6&gt;2,COUNTBLANK(B56)=0),IF(E56&gt;=(2*summary!$C$7),E56-(2*summary!$C$7),""),"")</f>
        <v/>
      </c>
      <c r="J56" s="5" t="str">
        <f>IF(COUNTBLANK(B56)=0, IF(I56&lt;=18,summary!$C$8*POWER(1+summary!$C$16,B56-summary!$C$3)*(1-summary!$C$9), IF(I56&lt;=22,summary!$C$10*POWER(1+summary!$C$16,B56-summary!$C$3)*(1-summary!$C$9),"")), "")</f>
        <v/>
      </c>
      <c r="K56" s="11" t="str">
        <f>IF(AND(summary!$C$6&gt;3,COUNTBLANK(B56)=0),IF(E56&gt;=(3*summary!$C$7),E56-(3*summary!$C$7),""),"")</f>
        <v/>
      </c>
      <c r="L56" s="5" t="str">
        <f>IF(COUNTBLANK(B56)=0, IF(K56&lt;=18,summary!$C$8*POWER(1+summary!$C$16,B56-summary!$C$3)*(1-summary!$C$9), IF(K56&lt;=22,summary!$C$10*POWER(1+summary!$C$16,B56-summary!$C$3)*(1-summary!$C$9),"")), "")</f>
        <v/>
      </c>
      <c r="M56" s="11" t="str">
        <f>IF(AND(summary!$C$6&gt;4,COUNTBLANK(B56)=0),IF(E56&gt;=(4*summary!$C$7),E56-(4*summary!$C$7),""),"")</f>
        <v/>
      </c>
      <c r="N56" s="5" t="str">
        <f>IF(COUNTBLANK(B56)=0, IF(M56&lt;=18,summary!$C$8*POWER(1+summary!$C$16,B56-summary!$C$3)*(1-summary!$C$9), IF(M56&lt;=22,summary!$C$10*POWER(1+summary!$C$16,B56-summary!$C$3)*(1-summary!$C$9),"")), "")</f>
        <v/>
      </c>
      <c r="O56" s="12" t="str">
        <f t="shared" si="0"/>
        <v/>
      </c>
      <c r="P56" s="5" t="str">
        <f t="shared" si="1"/>
        <v/>
      </c>
      <c r="Q56" s="5" t="str">
        <f>IF(COUNTBLANK(B56)=0,IF(OR(E56=0,G56=0,I56=0,K56=0,M56=0),C56*summary!$C$14*POWER(1-summary!$C$15,O56),C56*POWER(1-summary!$C$15,O56)), "")</f>
        <v/>
      </c>
      <c r="R56" s="5" t="str">
        <f>IF(COUNTBLANK(Q56)=0,TAXED(Q56),"")</f>
        <v/>
      </c>
      <c r="S56" s="5" t="str">
        <f t="shared" si="2"/>
        <v/>
      </c>
      <c r="T56" s="5" t="str">
        <f t="shared" si="4"/>
        <v/>
      </c>
      <c r="U56" s="5" t="str">
        <f>IF(COUNTBLANK(B56)=0,U55*(1+summary!$C$17)+S56,"")</f>
        <v/>
      </c>
    </row>
    <row r="57" spans="2:21" ht="14.1" customHeight="1" x14ac:dyDescent="0.45">
      <c r="B57" s="11" t="str">
        <f>IF(COUNTBLANK(B56)=0, IF((B56+1)&lt;=summary!$C$4, B56+1, ""), "")</f>
        <v/>
      </c>
      <c r="C57" s="5" t="str">
        <f>IF(COUNTBLANK(B57)=0,C56*(1+summary!$C$13),"")</f>
        <v/>
      </c>
      <c r="D57" s="5" t="str">
        <f>IF(COUNTBLANK(C57)=0, TAXED(C57), "")</f>
        <v/>
      </c>
      <c r="E57" s="11" t="str">
        <f t="shared" si="3"/>
        <v/>
      </c>
      <c r="F57" s="5" t="str">
        <f>IF(COUNTBLANK(B57)=0, IF(E57&lt;=18,summary!$C$8*POWER(1+summary!$C$16,B57-summary!$C$3), IF(E57&lt;=22,summary!$C$10*POWER(1+summary!$C$16,B57-summary!$C$3),"")), "")</f>
        <v/>
      </c>
      <c r="G57" s="11" t="str">
        <f>IF(AND(summary!$C$6&gt;1,COUNTBLANK(B57)=0),IF(E57&gt;=summary!$C$7,E57-summary!$C$7,""),"")</f>
        <v/>
      </c>
      <c r="H57" s="5" t="str">
        <f>IF(COUNTBLANK(B57)=0, IF(G57&lt;=18,summary!$C$8*POWER(1+summary!$C$16,B57-summary!$C$3)*(1-summary!$C$9), IF(G57&lt;=22,summary!$C$10*POWER(1+summary!$C$16,B57-summary!$C$3)*(1-summary!$C$9),"")), "")</f>
        <v/>
      </c>
      <c r="I57" s="11" t="str">
        <f>IF(AND(summary!$C$6&gt;2,COUNTBLANK(B57)=0),IF(E57&gt;=(2*summary!$C$7),E57-(2*summary!$C$7),""),"")</f>
        <v/>
      </c>
      <c r="J57" s="5" t="str">
        <f>IF(COUNTBLANK(B57)=0, IF(I57&lt;=18,summary!$C$8*POWER(1+summary!$C$16,B57-summary!$C$3)*(1-summary!$C$9), IF(I57&lt;=22,summary!$C$10*POWER(1+summary!$C$16,B57-summary!$C$3)*(1-summary!$C$9),"")), "")</f>
        <v/>
      </c>
      <c r="K57" s="11" t="str">
        <f>IF(AND(summary!$C$6&gt;3,COUNTBLANK(B57)=0),IF(E57&gt;=(3*summary!$C$7),E57-(3*summary!$C$7),""),"")</f>
        <v/>
      </c>
      <c r="L57" s="5" t="str">
        <f>IF(COUNTBLANK(B57)=0, IF(K57&lt;=18,summary!$C$8*POWER(1+summary!$C$16,B57-summary!$C$3)*(1-summary!$C$9), IF(K57&lt;=22,summary!$C$10*POWER(1+summary!$C$16,B57-summary!$C$3)*(1-summary!$C$9),"")), "")</f>
        <v/>
      </c>
      <c r="M57" s="11" t="str">
        <f>IF(AND(summary!$C$6&gt;4,COUNTBLANK(B57)=0),IF(E57&gt;=(4*summary!$C$7),E57-(4*summary!$C$7),""),"")</f>
        <v/>
      </c>
      <c r="N57" s="5" t="str">
        <f>IF(COUNTBLANK(B57)=0, IF(M57&lt;=18,summary!$C$8*POWER(1+summary!$C$16,B57-summary!$C$3)*(1-summary!$C$9), IF(M57&lt;=22,summary!$C$10*POWER(1+summary!$C$16,B57-summary!$C$3)*(1-summary!$C$9),"")), "")</f>
        <v/>
      </c>
      <c r="O57" s="12" t="str">
        <f t="shared" si="0"/>
        <v/>
      </c>
      <c r="P57" s="5" t="str">
        <f t="shared" si="1"/>
        <v/>
      </c>
      <c r="Q57" s="5" t="str">
        <f>IF(COUNTBLANK(B57)=0,IF(OR(E57=0,G57=0,I57=0,K57=0,M57=0),C57*summary!$C$14*POWER(1-summary!$C$15,O57),C57*POWER(1-summary!$C$15,O57)), "")</f>
        <v/>
      </c>
      <c r="R57" s="5" t="str">
        <f>IF(COUNTBLANK(Q57)=0,TAXED(Q57),"")</f>
        <v/>
      </c>
      <c r="S57" s="5" t="str">
        <f t="shared" si="2"/>
        <v/>
      </c>
      <c r="T57" s="5" t="str">
        <f t="shared" si="4"/>
        <v/>
      </c>
      <c r="U57" s="5" t="str">
        <f>IF(COUNTBLANK(B57)=0,U56*(1+summary!$C$17)+S57,"")</f>
        <v/>
      </c>
    </row>
    <row r="58" spans="2:21" ht="14.1" customHeight="1" x14ac:dyDescent="0.45">
      <c r="B58" s="11" t="str">
        <f>IF(COUNTBLANK(B57)=0, IF((B57+1)&lt;=summary!$C$4, B57+1, ""), "")</f>
        <v/>
      </c>
      <c r="C58" s="5" t="str">
        <f>IF(COUNTBLANK(B58)=0,C57*(1+summary!$C$13),"")</f>
        <v/>
      </c>
      <c r="D58" s="5" t="str">
        <f>IF(COUNTBLANK(C58)=0, TAXED(C58), "")</f>
        <v/>
      </c>
      <c r="E58" s="11" t="str">
        <f t="shared" si="3"/>
        <v/>
      </c>
      <c r="F58" s="5" t="str">
        <f>IF(COUNTBLANK(B58)=0, IF(E58&lt;=18,summary!$C$8*POWER(1+summary!$C$16,B58-summary!$C$3), IF(E58&lt;=22,summary!$C$10*POWER(1+summary!$C$16,B58-summary!$C$3),"")), "")</f>
        <v/>
      </c>
      <c r="G58" s="11" t="str">
        <f>IF(AND(summary!$C$6&gt;1,COUNTBLANK(B58)=0),IF(E58&gt;=summary!$C$7,E58-summary!$C$7,""),"")</f>
        <v/>
      </c>
      <c r="H58" s="5" t="str">
        <f>IF(COUNTBLANK(B58)=0, IF(G58&lt;=18,summary!$C$8*POWER(1+summary!$C$16,B58-summary!$C$3)*(1-summary!$C$9), IF(G58&lt;=22,summary!$C$10*POWER(1+summary!$C$16,B58-summary!$C$3)*(1-summary!$C$9),"")), "")</f>
        <v/>
      </c>
      <c r="I58" s="11" t="str">
        <f>IF(AND(summary!$C$6&gt;2,COUNTBLANK(B58)=0),IF(E58&gt;=(2*summary!$C$7),E58-(2*summary!$C$7),""),"")</f>
        <v/>
      </c>
      <c r="J58" s="5" t="str">
        <f>IF(COUNTBLANK(B58)=0, IF(I58&lt;=18,summary!$C$8*POWER(1+summary!$C$16,B58-summary!$C$3)*(1-summary!$C$9), IF(I58&lt;=22,summary!$C$10*POWER(1+summary!$C$16,B58-summary!$C$3)*(1-summary!$C$9),"")), "")</f>
        <v/>
      </c>
      <c r="K58" s="11" t="str">
        <f>IF(AND(summary!$C$6&gt;3,COUNTBLANK(B58)=0),IF(E58&gt;=(3*summary!$C$7),E58-(3*summary!$C$7),""),"")</f>
        <v/>
      </c>
      <c r="L58" s="5" t="str">
        <f>IF(COUNTBLANK(B58)=0, IF(K58&lt;=18,summary!$C$8*POWER(1+summary!$C$16,B58-summary!$C$3)*(1-summary!$C$9), IF(K58&lt;=22,summary!$C$10*POWER(1+summary!$C$16,B58-summary!$C$3)*(1-summary!$C$9),"")), "")</f>
        <v/>
      </c>
      <c r="M58" s="11" t="str">
        <f>IF(AND(summary!$C$6&gt;4,COUNTBLANK(B58)=0),IF(E58&gt;=(4*summary!$C$7),E58-(4*summary!$C$7),""),"")</f>
        <v/>
      </c>
      <c r="N58" s="5" t="str">
        <f>IF(COUNTBLANK(B58)=0, IF(M58&lt;=18,summary!$C$8*POWER(1+summary!$C$16,B58-summary!$C$3)*(1-summary!$C$9), IF(M58&lt;=22,summary!$C$10*POWER(1+summary!$C$16,B58-summary!$C$3)*(1-summary!$C$9),"")), "")</f>
        <v/>
      </c>
      <c r="O58" s="12" t="str">
        <f t="shared" si="0"/>
        <v/>
      </c>
      <c r="P58" s="5" t="str">
        <f t="shared" si="1"/>
        <v/>
      </c>
      <c r="Q58" s="5" t="str">
        <f>IF(COUNTBLANK(B58)=0,IF(OR(E58=0,G58=0,I58=0,K58=0,M58=0),C58*summary!$C$14*POWER(1-summary!$C$15,O58),C58*POWER(1-summary!$C$15,O58)), "")</f>
        <v/>
      </c>
      <c r="R58" s="5" t="str">
        <f>IF(COUNTBLANK(Q58)=0,TAXED(Q58),"")</f>
        <v/>
      </c>
      <c r="S58" s="5" t="str">
        <f t="shared" si="2"/>
        <v/>
      </c>
      <c r="T58" s="5" t="str">
        <f t="shared" si="4"/>
        <v/>
      </c>
      <c r="U58" s="5" t="str">
        <f>IF(COUNTBLANK(B58)=0,U57*(1+summary!$C$17)+S58,"")</f>
        <v/>
      </c>
    </row>
    <row r="59" spans="2:21" ht="14.1" customHeight="1" x14ac:dyDescent="0.45">
      <c r="B59" s="11" t="str">
        <f>IF(COUNTBLANK(B58)=0, IF((B58+1)&lt;=summary!$C$4, B58+1, ""), "")</f>
        <v/>
      </c>
      <c r="C59" s="5" t="str">
        <f>IF(COUNTBLANK(B59)=0,C58*(1+summary!$C$13),"")</f>
        <v/>
      </c>
      <c r="D59" s="5" t="str">
        <f>IF(COUNTBLANK(C59)=0, TAXED(C59), "")</f>
        <v/>
      </c>
      <c r="E59" s="11" t="str">
        <f t="shared" si="3"/>
        <v/>
      </c>
      <c r="F59" s="5" t="str">
        <f>IF(COUNTBLANK(B59)=0, IF(E59&lt;=18,summary!$C$8*POWER(1+summary!$C$16,B59-summary!$C$3), IF(E59&lt;=22,summary!$C$10*POWER(1+summary!$C$16,B59-summary!$C$3),"")), "")</f>
        <v/>
      </c>
      <c r="G59" s="11" t="str">
        <f>IF(AND(summary!$C$6&gt;1,COUNTBLANK(B59)=0),IF(E59&gt;=summary!$C$7,E59-summary!$C$7,""),"")</f>
        <v/>
      </c>
      <c r="H59" s="5" t="str">
        <f>IF(COUNTBLANK(B59)=0, IF(G59&lt;=18,summary!$C$8*POWER(1+summary!$C$16,B59-summary!$C$3)*(1-summary!$C$9), IF(G59&lt;=22,summary!$C$10*POWER(1+summary!$C$16,B59-summary!$C$3)*(1-summary!$C$9),"")), "")</f>
        <v/>
      </c>
      <c r="I59" s="11" t="str">
        <f>IF(AND(summary!$C$6&gt;2,COUNTBLANK(B59)=0),IF(E59&gt;=(2*summary!$C$7),E59-(2*summary!$C$7),""),"")</f>
        <v/>
      </c>
      <c r="J59" s="5" t="str">
        <f>IF(COUNTBLANK(B59)=0, IF(I59&lt;=18,summary!$C$8*POWER(1+summary!$C$16,B59-summary!$C$3)*(1-summary!$C$9), IF(I59&lt;=22,summary!$C$10*POWER(1+summary!$C$16,B59-summary!$C$3)*(1-summary!$C$9),"")), "")</f>
        <v/>
      </c>
      <c r="K59" s="11" t="str">
        <f>IF(AND(summary!$C$6&gt;3,COUNTBLANK(B59)=0),IF(E59&gt;=(3*summary!$C$7),E59-(3*summary!$C$7),""),"")</f>
        <v/>
      </c>
      <c r="L59" s="5" t="str">
        <f>IF(COUNTBLANK(B59)=0, IF(K59&lt;=18,summary!$C$8*POWER(1+summary!$C$16,B59-summary!$C$3)*(1-summary!$C$9), IF(K59&lt;=22,summary!$C$10*POWER(1+summary!$C$16,B59-summary!$C$3)*(1-summary!$C$9),"")), "")</f>
        <v/>
      </c>
      <c r="M59" s="11" t="str">
        <f>IF(AND(summary!$C$6&gt;4,COUNTBLANK(B59)=0),IF(E59&gt;=(4*summary!$C$7),E59-(4*summary!$C$7),""),"")</f>
        <v/>
      </c>
      <c r="N59" s="5" t="str">
        <f>IF(COUNTBLANK(B59)=0, IF(M59&lt;=18,summary!$C$8*POWER(1+summary!$C$16,B59-summary!$C$3)*(1-summary!$C$9), IF(M59&lt;=22,summary!$C$10*POWER(1+summary!$C$16,B59-summary!$C$3)*(1-summary!$C$9),"")), "")</f>
        <v/>
      </c>
      <c r="O59" s="12" t="str">
        <f t="shared" si="0"/>
        <v/>
      </c>
      <c r="P59" s="5" t="str">
        <f t="shared" si="1"/>
        <v/>
      </c>
      <c r="Q59" s="5" t="str">
        <f>IF(COUNTBLANK(B59)=0,IF(OR(E59=0,G59=0,I59=0,K59=0,M59=0),C59*summary!$C$14*POWER(1-summary!$C$15,O59),C59*POWER(1-summary!$C$15,O59)), "")</f>
        <v/>
      </c>
      <c r="R59" s="5" t="str">
        <f>IF(COUNTBLANK(Q59)=0,TAXED(Q59),"")</f>
        <v/>
      </c>
      <c r="S59" s="5" t="str">
        <f t="shared" si="2"/>
        <v/>
      </c>
      <c r="T59" s="5" t="str">
        <f t="shared" si="4"/>
        <v/>
      </c>
      <c r="U59" s="5" t="str">
        <f>IF(COUNTBLANK(B59)=0,U58*(1+summary!$C$17)+S59,"")</f>
        <v/>
      </c>
    </row>
    <row r="60" spans="2:21" ht="14.1" customHeight="1" x14ac:dyDescent="0.45">
      <c r="B60" s="11" t="str">
        <f>IF(COUNTBLANK(B59)=0, IF((B59+1)&lt;=summary!$C$4, B59+1, ""), "")</f>
        <v/>
      </c>
      <c r="C60" s="5" t="str">
        <f>IF(COUNTBLANK(B60)=0,C59*(1+summary!$C$13),"")</f>
        <v/>
      </c>
      <c r="D60" s="5" t="str">
        <f>IF(COUNTBLANK(C60)=0, TAXED(C60), "")</f>
        <v/>
      </c>
      <c r="E60" s="11" t="str">
        <f t="shared" si="3"/>
        <v/>
      </c>
      <c r="F60" s="5" t="str">
        <f>IF(COUNTBLANK(B60)=0, IF(E60&lt;=18,summary!$C$8*POWER(1+summary!$C$16,B60-summary!$C$3), IF(E60&lt;=22,summary!$C$10*POWER(1+summary!$C$16,B60-summary!$C$3),"")), "")</f>
        <v/>
      </c>
      <c r="G60" s="11" t="str">
        <f>IF(AND(summary!$C$6&gt;1,COUNTBLANK(B60)=0),IF(E60&gt;=summary!$C$7,E60-summary!$C$7,""),"")</f>
        <v/>
      </c>
      <c r="H60" s="5" t="str">
        <f>IF(COUNTBLANK(B60)=0, IF(G60&lt;=18,summary!$C$8*POWER(1+summary!$C$16,B60-summary!$C$3)*(1-summary!$C$9), IF(G60&lt;=22,summary!$C$10*POWER(1+summary!$C$16,B60-summary!$C$3)*(1-summary!$C$9),"")), "")</f>
        <v/>
      </c>
      <c r="I60" s="11" t="str">
        <f>IF(AND(summary!$C$6&gt;2,COUNTBLANK(B60)=0),IF(E60&gt;=(2*summary!$C$7),E60-(2*summary!$C$7),""),"")</f>
        <v/>
      </c>
      <c r="J60" s="5" t="str">
        <f>IF(COUNTBLANK(B60)=0, IF(I60&lt;=18,summary!$C$8*POWER(1+summary!$C$16,B60-summary!$C$3)*(1-summary!$C$9), IF(I60&lt;=22,summary!$C$10*POWER(1+summary!$C$16,B60-summary!$C$3)*(1-summary!$C$9),"")), "")</f>
        <v/>
      </c>
      <c r="K60" s="11" t="str">
        <f>IF(AND(summary!$C$6&gt;3,COUNTBLANK(B60)=0),IF(E60&gt;=(3*summary!$C$7),E60-(3*summary!$C$7),""),"")</f>
        <v/>
      </c>
      <c r="L60" s="5" t="str">
        <f>IF(COUNTBLANK(B60)=0, IF(K60&lt;=18,summary!$C$8*POWER(1+summary!$C$16,B60-summary!$C$3)*(1-summary!$C$9), IF(K60&lt;=22,summary!$C$10*POWER(1+summary!$C$16,B60-summary!$C$3)*(1-summary!$C$9),"")), "")</f>
        <v/>
      </c>
      <c r="M60" s="11" t="str">
        <f>IF(AND(summary!$C$6&gt;4,COUNTBLANK(B60)=0),IF(E60&gt;=(4*summary!$C$7),E60-(4*summary!$C$7),""),"")</f>
        <v/>
      </c>
      <c r="N60" s="5" t="str">
        <f>IF(COUNTBLANK(B60)=0, IF(M60&lt;=18,summary!$C$8*POWER(1+summary!$C$16,B60-summary!$C$3)*(1-summary!$C$9), IF(M60&lt;=22,summary!$C$10*POWER(1+summary!$C$16,B60-summary!$C$3)*(1-summary!$C$9),"")), "")</f>
        <v/>
      </c>
      <c r="O60" s="12" t="str">
        <f t="shared" si="0"/>
        <v/>
      </c>
      <c r="P60" s="5" t="str">
        <f t="shared" si="1"/>
        <v/>
      </c>
      <c r="Q60" s="5" t="str">
        <f>IF(COUNTBLANK(B60)=0,IF(OR(E60=0,G60=0,I60=0,K60=0,M60=0),C60*summary!$C$14*POWER(1-summary!$C$15,O60),C60*POWER(1-summary!$C$15,O60)), "")</f>
        <v/>
      </c>
      <c r="R60" s="5" t="str">
        <f>IF(COUNTBLANK(Q60)=0,TAXED(Q60),"")</f>
        <v/>
      </c>
      <c r="S60" s="5" t="str">
        <f t="shared" si="2"/>
        <v/>
      </c>
      <c r="T60" s="5" t="str">
        <f t="shared" si="4"/>
        <v/>
      </c>
      <c r="U60" s="5" t="str">
        <f>IF(COUNTBLANK(B60)=0,U59*(1+summary!$C$17)+S60,"")</f>
        <v/>
      </c>
    </row>
    <row r="61" spans="2:21" ht="14.1" customHeight="1" x14ac:dyDescent="0.45"/>
    <row r="62" spans="2:21" ht="14.1" customHeight="1" x14ac:dyDescent="0.45"/>
    <row r="63" spans="2:21" ht="14.1" customHeight="1" x14ac:dyDescent="0.45"/>
    <row r="64" spans="2:21" ht="14.1" customHeight="1" x14ac:dyDescent="0.45"/>
    <row r="65" ht="14.1" customHeight="1" x14ac:dyDescent="0.45"/>
    <row r="66" ht="14.1" customHeight="1" x14ac:dyDescent="0.45"/>
    <row r="67" ht="14.1" customHeight="1" x14ac:dyDescent="0.45"/>
    <row r="68" ht="14.1" customHeight="1" x14ac:dyDescent="0.45"/>
    <row r="69" ht="14.1" customHeight="1" x14ac:dyDescent="0.45"/>
    <row r="70" ht="14.1" customHeight="1" x14ac:dyDescent="0.45"/>
    <row r="71" ht="14.1" customHeight="1" x14ac:dyDescent="0.45"/>
    <row r="72" ht="14.1" customHeight="1" x14ac:dyDescent="0.45"/>
    <row r="73" ht="14.1" customHeight="1" x14ac:dyDescent="0.45"/>
    <row r="74" ht="14.1" customHeight="1" x14ac:dyDescent="0.45"/>
    <row r="75" ht="14.1" customHeight="1" x14ac:dyDescent="0.45"/>
    <row r="76" ht="14.1" customHeight="1" x14ac:dyDescent="0.45"/>
    <row r="77" ht="14.1" customHeight="1" x14ac:dyDescent="0.45"/>
    <row r="78" ht="14.1" customHeight="1" x14ac:dyDescent="0.45"/>
    <row r="79" ht="14.1" customHeight="1" x14ac:dyDescent="0.45"/>
    <row r="80" ht="14.1" customHeight="1" x14ac:dyDescent="0.45"/>
    <row r="81" ht="14.1" customHeight="1" x14ac:dyDescent="0.45"/>
    <row r="82" ht="14.1" customHeight="1" x14ac:dyDescent="0.45"/>
    <row r="83" ht="14.1" customHeight="1" x14ac:dyDescent="0.45"/>
    <row r="84" ht="14.1" customHeight="1" x14ac:dyDescent="0.45"/>
    <row r="85" ht="14.1" customHeight="1" x14ac:dyDescent="0.45"/>
    <row r="86" ht="14.1" customHeight="1" x14ac:dyDescent="0.45"/>
    <row r="87" ht="14.1" customHeight="1" x14ac:dyDescent="0.45"/>
    <row r="88" ht="14.1" customHeight="1" x14ac:dyDescent="0.45"/>
    <row r="89" ht="14.1" customHeight="1" x14ac:dyDescent="0.45"/>
    <row r="90" ht="14.1" customHeight="1" x14ac:dyDescent="0.45"/>
    <row r="91" ht="14.1" customHeight="1" x14ac:dyDescent="0.45"/>
    <row r="92" ht="14.1" customHeight="1" x14ac:dyDescent="0.45"/>
    <row r="93" ht="14.1" customHeight="1" x14ac:dyDescent="0.45"/>
    <row r="94" ht="14.1" customHeight="1" x14ac:dyDescent="0.45"/>
    <row r="95" ht="14.1" customHeight="1" x14ac:dyDescent="0.45"/>
    <row r="96" ht="14.1" customHeight="1" x14ac:dyDescent="0.45"/>
    <row r="97" ht="14.1" customHeight="1" x14ac:dyDescent="0.45"/>
    <row r="98" ht="14.1" customHeight="1" x14ac:dyDescent="0.45"/>
    <row r="99" ht="14.1" customHeight="1" x14ac:dyDescent="0.45"/>
    <row r="100" ht="14.1" customHeight="1" x14ac:dyDescent="0.45"/>
  </sheetData>
  <sheetProtection algorithmName="SHA-512" hashValue="Y/hHJWJSx/SJJ4CxDcGl1T+VGwI5tCt/RBBoqvSqcNzelpgA3KXm5mqA7ilk2s4nlsMkSjBy0UMh7BWduh0mxg==" saltValue="+Ts55xHSfsNYJVsPi8pQkg==" spinCount="100000" sheet="1" objects="1" scenarios="1"/>
  <mergeCells count="5">
    <mergeCell ref="S2:U3"/>
    <mergeCell ref="B2:B4"/>
    <mergeCell ref="C2:D2"/>
    <mergeCell ref="E2:R2"/>
    <mergeCell ref="O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wall_o_numbers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Savard</dc:creator>
  <cp:lastModifiedBy>Lise Savard</cp:lastModifiedBy>
  <dcterms:created xsi:type="dcterms:W3CDTF">2016-07-10T05:12:33Z</dcterms:created>
  <dcterms:modified xsi:type="dcterms:W3CDTF">2016-08-02T05:00:03Z</dcterms:modified>
</cp:coreProperties>
</file>